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Я\Desktop\МК №7\"/>
    </mc:Choice>
  </mc:AlternateContent>
  <bookViews>
    <workbookView xWindow="-120" yWindow="-120" windowWidth="29040" windowHeight="15840" firstSheet="1" activeTab="1"/>
  </bookViews>
  <sheets>
    <sheet name="Сводный сметный расчет" sheetId="6" state="hidden" r:id="rId1"/>
    <sheet name="Прилож 3 график выполнения рабо" sheetId="1" r:id="rId2"/>
    <sheet name="Прилож 4 график оплаты работ" sheetId="5" r:id="rId3"/>
  </sheets>
  <definedNames>
    <definedName name="sub_12001" localSheetId="1">'Прилож 3 график выполнения рабо'!$B$15</definedName>
    <definedName name="sub_12002" localSheetId="1">'Прилож 3 график выполнения рабо'!#REF!</definedName>
    <definedName name="sub_12003" localSheetId="1">'Прилож 3 график выполнения рабо'!#REF!</definedName>
    <definedName name="sub_12004" localSheetId="1">'Прилож 3 график выполнения рабо'!#REF!</definedName>
    <definedName name="sub_12005" localSheetId="1">'Прилож 3 график выполнения рабо'!#REF!</definedName>
    <definedName name="sub_13002" localSheetId="2">'Прилож 4 график оплаты работ'!$B$21</definedName>
    <definedName name="sub_13003" localSheetId="2">'Прилож 4 график оплаты работ'!$B$22</definedName>
    <definedName name="sub_13100" localSheetId="2">'Прилож 4 график оплаты работ'!$B$12</definedName>
    <definedName name="_xlnm.Print_Titles" localSheetId="0">'Сводный сметный расчет'!$24:$24</definedName>
  </definedNames>
  <calcPr calcId="152511"/>
</workbook>
</file>

<file path=xl/calcChain.xml><?xml version="1.0" encoding="utf-8"?>
<calcChain xmlns="http://schemas.openxmlformats.org/spreadsheetml/2006/main">
  <c r="F16" i="5" l="1"/>
  <c r="J16" i="5" l="1"/>
  <c r="G16" i="5" l="1"/>
  <c r="H16" i="5"/>
  <c r="I60" i="6" l="1"/>
  <c r="I61" i="6"/>
  <c r="I63" i="6"/>
  <c r="E39" i="6"/>
  <c r="D39" i="6"/>
  <c r="E33" i="6"/>
  <c r="D33" i="6"/>
  <c r="I33" i="6" s="1"/>
  <c r="D32" i="6"/>
  <c r="I32" i="6" s="1"/>
  <c r="E31" i="6"/>
  <c r="D31" i="6"/>
  <c r="F30" i="6"/>
  <c r="E30" i="6"/>
  <c r="D30" i="6"/>
  <c r="F29" i="6"/>
  <c r="E29" i="6"/>
  <c r="D29" i="6"/>
  <c r="F64" i="6"/>
  <c r="H62" i="6"/>
  <c r="I62" i="6" s="1"/>
  <c r="G62" i="6"/>
  <c r="H59" i="6"/>
  <c r="I59" i="6" s="1"/>
  <c r="G59" i="6"/>
  <c r="F50" i="6"/>
  <c r="F52" i="6" s="1"/>
  <c r="E50" i="6"/>
  <c r="E52" i="6" s="1"/>
  <c r="E54" i="6" s="1"/>
  <c r="D50" i="6"/>
  <c r="D52" i="6" s="1"/>
  <c r="D54" i="6" s="1"/>
  <c r="D55" i="6" s="1"/>
  <c r="D56" i="6" s="1"/>
  <c r="I39" i="6" l="1"/>
  <c r="I31" i="6"/>
  <c r="I30" i="6"/>
  <c r="G64" i="6"/>
  <c r="G65" i="6" s="1"/>
  <c r="G73" i="6" s="1"/>
  <c r="G75" i="6" s="1"/>
  <c r="G76" i="6" s="1"/>
  <c r="G81" i="6" s="1"/>
  <c r="G82" i="6" s="1"/>
  <c r="G83" i="6" s="1"/>
  <c r="I29" i="6"/>
  <c r="H52" i="6"/>
  <c r="F56" i="6"/>
  <c r="F65" i="6" s="1"/>
  <c r="F73" i="6" s="1"/>
  <c r="F75" i="6" s="1"/>
  <c r="F76" i="6" s="1"/>
  <c r="F81" i="6" s="1"/>
  <c r="F82" i="6" s="1"/>
  <c r="F83" i="6" s="1"/>
  <c r="D58" i="6"/>
  <c r="D64" i="6" s="1"/>
  <c r="D65" i="6" s="1"/>
  <c r="D73" i="6" s="1"/>
  <c r="D75" i="6" s="1"/>
  <c r="D76" i="6" s="1"/>
  <c r="D81" i="6" s="1"/>
  <c r="D82" i="6" s="1"/>
  <c r="D83" i="6" s="1"/>
  <c r="H54" i="6"/>
  <c r="E55" i="6"/>
  <c r="I83" i="6" l="1"/>
  <c r="E56" i="6"/>
  <c r="H55" i="6"/>
  <c r="E58" i="6" l="1"/>
  <c r="H56" i="6"/>
  <c r="E64" i="6" l="1"/>
  <c r="E65" i="6" s="1"/>
  <c r="E73" i="6" s="1"/>
  <c r="E75" i="6" s="1"/>
  <c r="E76" i="6" s="1"/>
  <c r="E81" i="6" s="1"/>
  <c r="E82" i="6" s="1"/>
  <c r="E83" i="6" s="1"/>
  <c r="H58" i="6"/>
  <c r="H64" i="6" s="1"/>
  <c r="H65" i="6" s="1"/>
  <c r="H73" i="6" s="1"/>
  <c r="H75" i="6" s="1"/>
  <c r="H76" i="6" s="1"/>
  <c r="H81" i="6" s="1"/>
  <c r="H82" i="6" s="1"/>
  <c r="H83" i="6" s="1"/>
  <c r="C13" i="5" l="1"/>
  <c r="D13" i="5" s="1"/>
  <c r="E13" i="5" s="1"/>
  <c r="F13" i="5" s="1"/>
  <c r="G13" i="5" s="1"/>
  <c r="H13" i="5" s="1"/>
  <c r="I13" i="5" s="1"/>
  <c r="J13" i="5" s="1"/>
  <c r="D8" i="1" l="1"/>
  <c r="E8" i="1" s="1"/>
  <c r="G8" i="1" s="1"/>
  <c r="H8" i="1" s="1"/>
</calcChain>
</file>

<file path=xl/sharedStrings.xml><?xml version="1.0" encoding="utf-8"?>
<sst xmlns="http://schemas.openxmlformats.org/spreadsheetml/2006/main" count="181" uniqueCount="154">
  <si>
    <t>Наименование  этапа выполнения контракта и (или) комплекса работ и (или) вида работ и (или) части работ отдельного вида работ</t>
  </si>
  <si>
    <t>Порядковый номер этапа выполнения контракта и (или) комплекса работ и (или) вида работ и (или) части работ отдельного вида работ</t>
  </si>
  <si>
    <t>Сроки передачи строительных материалов, технологического оборудования заказчика</t>
  </si>
  <si>
    <t>к государственному контракту</t>
  </si>
  <si>
    <t>от ________________№_____________</t>
  </si>
  <si>
    <t>Наименование этапа выполнения контракта и (или) комплекса работ и (или) вида работ и (или) части работ отдельного вида работ</t>
  </si>
  <si>
    <t>Сроки выплаты аванса</t>
  </si>
  <si>
    <t>Размер аванса</t>
  </si>
  <si>
    <t>Доля этапа выполнения контракта и (или) комплекса работ и (или) вида работ и (или) части работ отдельного вида работ в цене контракта</t>
  </si>
  <si>
    <t xml:space="preserve">                 (должность представителя)</t>
  </si>
  <si>
    <t>Физический объем работ*</t>
  </si>
  <si>
    <t>-</t>
  </si>
  <si>
    <t>График оплаты выполненных  работ</t>
  </si>
  <si>
    <t xml:space="preserve">  (должность представителя)</t>
  </si>
  <si>
    <t>Сроки исполнения  этапа выполнения контракта и (или) комплекса работ и (или) вида работ и (или) части работ отдельного вида работ, (месяц, год)</t>
  </si>
  <si>
    <t>аванс не предусмотрен</t>
  </si>
  <si>
    <t>Приложение 3.1.</t>
  </si>
  <si>
    <t>ЭП</t>
  </si>
  <si>
    <t>1 комплекс работ</t>
  </si>
  <si>
    <t>Приложение  3.1.</t>
  </si>
  <si>
    <t>Сумма к оплате*, рублей</t>
  </si>
  <si>
    <t>Сроки оплаты выполненного этапа выполнения контракта и (или) комплекса работ и (или) вида работ и (или) части работ отдельного вида работ (месяц, год)</t>
  </si>
  <si>
    <t>итого:</t>
  </si>
  <si>
    <t>Форма № 1</t>
  </si>
  <si>
    <t xml:space="preserve">Заказчик </t>
  </si>
  <si>
    <t>(наименование организации)</t>
  </si>
  <si>
    <t>"Утвержден" «    »________________2018 г.</t>
  </si>
  <si>
    <t>Сводный сметный расчет в сумме 108 751,42 тыс. руб.</t>
  </si>
  <si>
    <t>В том числе возвратных сумм  тыс. руб.</t>
  </si>
  <si>
    <t>(ссылка на документ об утверждении)</t>
  </si>
  <si>
    <t>«    »________________2018 г.</t>
  </si>
  <si>
    <t>СВОДНЫЙ СМЕТНЫЙ РАСЧЕТ СТОИМОСТИ СТРОИТЕЛЬСТВА</t>
  </si>
  <si>
    <t xml:space="preserve">Размещение операционного блока по объекту "Лечебный корпус МУЗ ЦГБ в г. Североуральске" </t>
  </si>
  <si>
    <t>(наименование стройки)</t>
  </si>
  <si>
    <t>Составлена в ценах по состоянию на 2 квартал 2019 года</t>
  </si>
  <si>
    <t>№ пп</t>
  </si>
  <si>
    <t>Номера сметных расчетов и смет</t>
  </si>
  <si>
    <t>Наименование глав, объектов, работ и затрат</t>
  </si>
  <si>
    <t>Сметная стоимость, тыс. руб.</t>
  </si>
  <si>
    <t>Общая сметная стоимость, тыс. руб.</t>
  </si>
  <si>
    <t>строитель-
ных работ</t>
  </si>
  <si>
    <t>монтажных работ</t>
  </si>
  <si>
    <t>оборудования, мебели, инвентаря</t>
  </si>
  <si>
    <t>прочих</t>
  </si>
  <si>
    <t>Глава 1. Подготовка территории строительства</t>
  </si>
  <si>
    <t>затрат нет</t>
  </si>
  <si>
    <t>Итого по Главе 1. "Подготовка территории строительства"</t>
  </si>
  <si>
    <t>Глава 2. Основные объекты строительства</t>
  </si>
  <si>
    <t>02-01 изм.*</t>
  </si>
  <si>
    <t>Размещение операционного блока</t>
  </si>
  <si>
    <t>02-02изм</t>
  </si>
  <si>
    <t>Комплекс чистых помещений</t>
  </si>
  <si>
    <t>02-03</t>
  </si>
  <si>
    <t>Демонтажные работы</t>
  </si>
  <si>
    <t>02-04-01</t>
  </si>
  <si>
    <t>Объемы работ по устранению дефектов и повреждений конструкций</t>
  </si>
  <si>
    <t>02-04-02</t>
  </si>
  <si>
    <t>Работы,необходимые для ввода в эксплуатацию операционного блока</t>
  </si>
  <si>
    <t>Итого по Главе 2. "Основные объекты строительства"</t>
  </si>
  <si>
    <r>
      <t>5874,55</t>
    </r>
    <r>
      <rPr>
        <i/>
        <sz val="10"/>
        <rFont val="Arial"/>
        <family val="2"/>
        <charset val="204"/>
      </rPr>
      <t xml:space="preserve">
</t>
    </r>
  </si>
  <si>
    <r>
      <t>2211,59</t>
    </r>
    <r>
      <rPr>
        <i/>
        <sz val="10"/>
        <rFont val="Arial"/>
        <family val="2"/>
        <charset val="204"/>
      </rPr>
      <t xml:space="preserve">
</t>
    </r>
  </si>
  <si>
    <r>
      <t>4053,78</t>
    </r>
    <r>
      <rPr>
        <i/>
        <sz val="10"/>
        <rFont val="Arial"/>
        <family val="2"/>
        <charset val="204"/>
      </rPr>
      <t xml:space="preserve">
</t>
    </r>
  </si>
  <si>
    <t>Глава 3. Объекты подсобного и обслуживающего назначения</t>
  </si>
  <si>
    <t>Итого по Главе 3. "Объекты подсобного и обслуживающего назначения"</t>
  </si>
  <si>
    <t>Глава 4. Объекты энергетического хозяйства</t>
  </si>
  <si>
    <t>04-01-01изм</t>
  </si>
  <si>
    <t>Электроснабжение 0,4 кВ</t>
  </si>
  <si>
    <r>
      <t>26,17</t>
    </r>
    <r>
      <rPr>
        <i/>
        <sz val="10"/>
        <rFont val="Arial"/>
        <family val="2"/>
        <charset val="204"/>
      </rPr>
      <t xml:space="preserve">
</t>
    </r>
  </si>
  <si>
    <r>
      <t>1166,32</t>
    </r>
    <r>
      <rPr>
        <i/>
        <sz val="10"/>
        <rFont val="Arial"/>
        <family val="2"/>
        <charset val="204"/>
      </rPr>
      <t xml:space="preserve">
</t>
    </r>
  </si>
  <si>
    <t>Итого по Главе 4. "Объекты энергетического хозяйства"</t>
  </si>
  <si>
    <t>Глава 5. Объекты транспортного хозяйства и связи</t>
  </si>
  <si>
    <t>Итого по Главе 5. "Объекты транспортного хозяйства и связи"</t>
  </si>
  <si>
    <t>Глава 6. Наружные сети и сооружения водоснабжения, водоотведения, теплоснабжения и газоснабжения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</si>
  <si>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</si>
  <si>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</si>
  <si>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Итого по Главе 7. "Благоустройство и озеленение территории"</t>
  </si>
  <si>
    <t>Итого по Главам 1-7</t>
  </si>
  <si>
    <t>1 квартал 2015 г по письму Минстроя РФ от 06.02.2015 г. № 25374-ЮР/08</t>
  </si>
  <si>
    <t>Итого по Главам 1-7 с учетом индекса</t>
  </si>
  <si>
    <t>Глава 8. Временные здания и сооружения</t>
  </si>
  <si>
    <t>ГСН 81-05-01-2001,Приложение 2</t>
  </si>
  <si>
    <t>Временные здания и сооружения - 1,8%*0,8=1,44%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</si>
  <si>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</si>
  <si>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</si>
  <si>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</si>
  <si>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ГСНр 81-05-02-2001 (раздел 1 табл.2)</t>
  </si>
  <si>
    <t>Возмещение дополнительных затрат на производство строительно-монтажных работ в зимнее время 2.07%*1.1 =2,277%</t>
  </si>
  <si>
    <t>09-01изм</t>
  </si>
  <si>
    <t>ПНР</t>
  </si>
  <si>
    <t>Пусконаладочные работы 1 квартал 2015 г по письму Минстроя РФ от 06.02.2015 г. № 25374-ЮР/08</t>
  </si>
  <si>
    <r>
      <t>11,4771</t>
    </r>
    <r>
      <rPr>
        <i/>
        <sz val="10"/>
        <rFont val="Arial"/>
        <family val="2"/>
        <charset val="204"/>
      </rPr>
      <t xml:space="preserve">
10,05*1,142</t>
    </r>
  </si>
  <si>
    <t>с учетом индекса</t>
  </si>
  <si>
    <r>
      <t>8685,75</t>
    </r>
    <r>
      <rPr>
        <i/>
        <sz val="10"/>
        <rFont val="Arial"/>
        <family val="2"/>
        <charset val="204"/>
      </rPr>
      <t xml:space="preserve">
</t>
    </r>
  </si>
  <si>
    <t>09-02-01изм</t>
  </si>
  <si>
    <t>ПНР КЧП</t>
  </si>
  <si>
    <t>Итого по Главе 9. "Прочие работы и затраты"</t>
  </si>
  <si>
    <t>Итого по Главам 1-9</t>
  </si>
  <si>
    <t>Глава 10. Содержание службы заказчика. Строительный контроль</t>
  </si>
  <si>
    <t>Итого по Главе 10. "Содержание службы заказчика. Строительный контроль"</t>
  </si>
  <si>
    <t>Глава 11. Подготовка эксплуатационных кадров для строящегося объекта капитального строительства</t>
  </si>
  <si>
    <t>Итого по Главе 11. "Подготовка эксплуатационных кадров для строящегося объекта капитального строительства"</t>
  </si>
  <si>
    <t>Глава 12. Публичный технологический и ценовой аудит,проектные и изыскательские работы</t>
  </si>
  <si>
    <t>Итого по Главе 12. "Публичный технологический и ценовой аудит,проектные и изыскательские работы"</t>
  </si>
  <si>
    <t>Итого по Главам 1-12</t>
  </si>
  <si>
    <t>Непредвиденные затраты</t>
  </si>
  <si>
    <t>Непредвиденные работы и затраты - 2%</t>
  </si>
  <si>
    <t>Итого "Непредвиденные затраты"</t>
  </si>
  <si>
    <t>Дополнительные затраты в текущих ценах</t>
  </si>
  <si>
    <t>Итого "Дополнительные затраты в текущих ценах"</t>
  </si>
  <si>
    <t>Налоги и обязательные платежи</t>
  </si>
  <si>
    <t>МДС 81-35.2004 п.4.100</t>
  </si>
  <si>
    <t>НДС - 20%</t>
  </si>
  <si>
    <t>Итого "Налоги и обязательные платежи"</t>
  </si>
  <si>
    <t>Всего по сводному расчету</t>
  </si>
  <si>
    <t>Этап 1</t>
  </si>
  <si>
    <t>Этап 2</t>
  </si>
  <si>
    <t>Дата сдачи объекта/ этапа работ и подписания актов выполненных работ</t>
  </si>
  <si>
    <t>к муниципальному контракту</t>
  </si>
  <si>
    <t xml:space="preserve"> ____________________ /_________________/</t>
  </si>
  <si>
    <t>Подрядчик:</t>
  </si>
  <si>
    <t xml:space="preserve">Подрядчик: </t>
  </si>
  <si>
    <t xml:space="preserve"> _______________________________</t>
  </si>
  <si>
    <t>В течении 7 рабочих дней после подписания КС-2,КС-3</t>
  </si>
  <si>
    <t>В течении 7 рабочих  дней после подписания КС-2,КС-3</t>
  </si>
  <si>
    <t>с момента заключения муниципального контракта</t>
  </si>
  <si>
    <t>Приложение  3</t>
  </si>
  <si>
    <t>Наименование объекта: "Капитальный ремонт здания МКДОУ№ 3 д/с"Рябинка", расположенного по адресу: Свердловская обл.,Нижнесергинский р-он,пгт.Бисерть, ул. Чкалова,35Б"</t>
  </si>
  <si>
    <t>Конструктивные решения; Архитектурные решения</t>
  </si>
  <si>
    <t>Демонтаж  систем: электроснабжения,водоотведения,водоснабжения, отопление,вентиляция и кондиционирование воздуха, тепловые сети,пожарная сингализация</t>
  </si>
  <si>
    <t>Архитектурные решения                                                                              Монтаж системы отопления                                                                                            Пусконаладочные работы</t>
  </si>
  <si>
    <t>Монтаж систем водоснабжения и водоотведения                             Монтаж электроснабжения,                                          Структурированная кабельная линия                                                        Пусконаладочные работы</t>
  </si>
  <si>
    <t>Монтаж пожарной сигнализации                                                                Монтаж системы охранной сигнализации                  Пусконаладочные работы</t>
  </si>
  <si>
    <t>Монтаж системы видеонаблюдения    Монтаж  СКУД и системы экстренной помощи МГН                                                     Мероприятия по обеспечению доступа инвалидов</t>
  </si>
  <si>
    <t>График выполнения  работ</t>
  </si>
  <si>
    <t>*Физический объем определяется в соответствии с проектной документацией , разработанной  ООО "ОНИКС", имеющей положительные заключения государственной экспертизы № 66-1-1-2-007005-2026 от 25 февраля 2026  года.</t>
  </si>
  <si>
    <t xml:space="preserve">Заказчик: </t>
  </si>
  <si>
    <t>Заведующий МКДОУ № 3 д/с "Рябинка"</t>
  </si>
  <si>
    <r>
      <t>_________________________</t>
    </r>
    <r>
      <rPr>
        <u/>
        <sz val="11"/>
        <color theme="1"/>
        <rFont val="Liberation Serif"/>
        <family val="1"/>
        <charset val="204"/>
      </rPr>
      <t>/С.И.Андреевских/</t>
    </r>
  </si>
  <si>
    <t xml:space="preserve">                                         (должность представителя)</t>
  </si>
  <si>
    <t>Приложение 4</t>
  </si>
  <si>
    <t>от _______20   г. № ____</t>
  </si>
  <si>
    <t>Наименование объекта:  "Капитальный ремонт здания МКДОУ№ 3 д/с"Рябинка", расположенного по адресу: Свердловская обл.,Нижнесергинский р-он,пгт.Бисерть, ул. Чкалова,35Б"</t>
  </si>
  <si>
    <t>Этап № 1  "Капитальный ремонт здания МКДОУ№ 3 д/с"Рябинка", расположенного по адресу: Свердловская обл.,Нижнесергинский р-он,пгт.Бисерть, ул. Чкалова,35Б"</t>
  </si>
  <si>
    <t>Этап № 2  "Капитальный ремонт здания МКДОУ№ 3 д/с"Рябинка", расположенного по адресу: Свердловская обл.,Нижнесергинский р-он,пгт.Бисерть, ул. Чкалова,35Б"</t>
  </si>
  <si>
    <t>* Сумма к оплате подлежит уточнению при заключении контракта с применением коэффициента понижения начальной (максимальной) цены Контракта к цене Контракта, предложенной Подрядчиком</t>
  </si>
  <si>
    <t>Заказчик:</t>
  </si>
  <si>
    <t>Заведующий  МКДОУ № 3 д/с "Рябинка"</t>
  </si>
  <si>
    <t xml:space="preserve"> ___________________ С.И.Андреевских</t>
  </si>
  <si>
    <t>01.04.2027</t>
  </si>
  <si>
    <t>2) Срок итоговой оплаты до 20.12.2027;</t>
  </si>
  <si>
    <t>промежуточный этап</t>
  </si>
  <si>
    <t>от _________20   г. №7</t>
  </si>
  <si>
    <r>
      <t xml:space="preserve">1)Начальная (максимальная) цена контракта </t>
    </r>
    <r>
      <rPr>
        <u/>
        <sz val="11"/>
        <color theme="1"/>
        <rFont val="Liberation Serif"/>
        <family val="1"/>
        <charset val="204"/>
      </rPr>
      <t>144 117 874  (Сто сорок четыре миллиона сто семнадцать тысяч восемьсот семьдесят четыре рубля 00 копеек)</t>
    </r>
    <r>
      <rPr>
        <sz val="11"/>
        <color theme="1"/>
        <rFont val="Liberation Serif"/>
        <family val="1"/>
        <charset val="204"/>
      </rPr>
      <t>;</t>
    </r>
  </si>
  <si>
    <t>3) Сумма* денежных средств (итоговая оплата) 144 117 874  (Сто сорок четыре миллиона сто семнадцать тысяч восемьсот семьдесят четыре рубля 00 копеек).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</si>
</sst>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i/>
      <sz val="9"/>
      <name val="Arial"/>
      <family val="2"/>
      <charset val="204"/>
    </font>
    <font>
      <sz val="11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sz val="8"/>
      <color theme="1"/>
      <name val="Liberation Serif"/>
      <family val="1"/>
      <charset val="204"/>
    </font>
    <font>
      <sz val="9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u/>
      <sz val="11"/>
      <color theme="1"/>
      <name val="Liberation Serif"/>
      <family val="1"/>
      <charset val="204"/>
    </font>
    <font>
      <b/>
      <sz val="10"/>
      <color theme="1"/>
      <name val="Liberation Serif"/>
      <family val="1"/>
      <charset val="204"/>
    </font>
    <font>
      <sz val="10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03">
    <xf numFmtId="0" fontId="0" fillId="0" borderId="0" xfId="0"/>
    <xf numFmtId="0" fontId="1" fillId="0" borderId="0" xfId="0" applyFont="1" applyAlignment="1">
      <alignment horizontal="justify"/>
    </xf>
    <xf numFmtId="0" fontId="2" fillId="0" borderId="0" xfId="0" applyFont="1"/>
    <xf numFmtId="0" fontId="2" fillId="0" borderId="0" xfId="0" applyFont="1" applyAlignment="1">
      <alignment horizontal="right"/>
    </xf>
    <xf numFmtId="4" fontId="2" fillId="0" borderId="0" xfId="0" applyNumberFormat="1" applyFont="1"/>
    <xf numFmtId="0" fontId="3" fillId="0" borderId="0" xfId="0" applyFont="1" applyAlignment="1">
      <alignment wrapText="1"/>
    </xf>
    <xf numFmtId="0" fontId="4" fillId="0" borderId="0" xfId="0" applyFont="1"/>
    <xf numFmtId="49" fontId="6" fillId="0" borderId="0" xfId="1" applyNumberFormat="1" applyFont="1" applyAlignment="1">
      <alignment horizontal="left" vertical="top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right"/>
    </xf>
    <xf numFmtId="0" fontId="6" fillId="0" borderId="0" xfId="1" applyFont="1"/>
    <xf numFmtId="49" fontId="6" fillId="0" borderId="3" xfId="1" applyNumberFormat="1" applyFont="1" applyBorder="1" applyAlignment="1">
      <alignment horizontal="left" vertical="top"/>
    </xf>
    <xf numFmtId="0" fontId="6" fillId="0" borderId="3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top"/>
    </xf>
    <xf numFmtId="0" fontId="6" fillId="0" borderId="3" xfId="1" applyFont="1" applyBorder="1" applyAlignment="1">
      <alignment horizontal="right" vertical="top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top"/>
    </xf>
    <xf numFmtId="49" fontId="7" fillId="0" borderId="0" xfId="1" applyNumberFormat="1" applyFont="1" applyAlignment="1">
      <alignment horizontal="left" vertical="top"/>
    </xf>
    <xf numFmtId="0" fontId="6" fillId="0" borderId="4" xfId="1" applyFont="1" applyBorder="1" applyAlignment="1">
      <alignment horizontal="center" vertical="center"/>
    </xf>
    <xf numFmtId="49" fontId="6" fillId="0" borderId="4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left" vertical="top"/>
    </xf>
    <xf numFmtId="49" fontId="6" fillId="0" borderId="1" xfId="1" applyNumberFormat="1" applyFont="1" applyBorder="1" applyAlignment="1">
      <alignment horizontal="left" vertical="top" wrapText="1"/>
    </xf>
    <xf numFmtId="0" fontId="6" fillId="0" borderId="1" xfId="1" applyFont="1" applyBorder="1" applyAlignment="1">
      <alignment horizontal="right" vertical="top"/>
    </xf>
    <xf numFmtId="0" fontId="6" fillId="0" borderId="1" xfId="1" applyFont="1" applyBorder="1" applyAlignment="1">
      <alignment horizontal="center" vertical="top"/>
    </xf>
    <xf numFmtId="0" fontId="6" fillId="0" borderId="1" xfId="1" applyFont="1" applyBorder="1" applyAlignment="1">
      <alignment horizontal="right" vertical="top" wrapText="1"/>
    </xf>
    <xf numFmtId="2" fontId="6" fillId="0" borderId="1" xfId="1" applyNumberFormat="1" applyFont="1" applyBorder="1" applyAlignment="1">
      <alignment horizontal="right" vertical="top" wrapText="1"/>
    </xf>
    <xf numFmtId="2" fontId="6" fillId="0" borderId="0" xfId="1" applyNumberFormat="1" applyFont="1"/>
    <xf numFmtId="0" fontId="10" fillId="0" borderId="0" xfId="0" applyFont="1"/>
    <xf numFmtId="0" fontId="10" fillId="0" borderId="0" xfId="0" applyFont="1" applyAlignment="1">
      <alignment horizontal="right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 wrapText="1"/>
    </xf>
    <xf numFmtId="14" fontId="10" fillId="0" borderId="1" xfId="0" applyNumberFormat="1" applyFont="1" applyBorder="1" applyAlignment="1">
      <alignment horizontal="center" vertical="center" wrapText="1"/>
    </xf>
    <xf numFmtId="14" fontId="10" fillId="0" borderId="1" xfId="0" quotePrefix="1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0" xfId="0" applyFont="1" applyAlignment="1">
      <alignment vertical="top"/>
    </xf>
    <xf numFmtId="0" fontId="14" fillId="0" borderId="0" xfId="0" applyFont="1" applyAlignment="1">
      <alignment horizontal="justify"/>
    </xf>
    <xf numFmtId="0" fontId="10" fillId="0" borderId="0" xfId="0" applyFont="1" applyAlignment="1">
      <alignment horizontal="center"/>
    </xf>
    <xf numFmtId="0" fontId="12" fillId="0" borderId="0" xfId="0" applyFont="1"/>
    <xf numFmtId="0" fontId="10" fillId="0" borderId="0" xfId="0" applyFont="1" applyAlignment="1">
      <alignment horizontal="center" vertical="center" wrapText="1"/>
    </xf>
    <xf numFmtId="4" fontId="16" fillId="0" borderId="0" xfId="0" applyNumberFormat="1" applyFont="1" applyAlignment="1">
      <alignment horizontal="center"/>
    </xf>
    <xf numFmtId="0" fontId="17" fillId="0" borderId="0" xfId="0" applyFont="1"/>
    <xf numFmtId="10" fontId="17" fillId="0" borderId="0" xfId="0" applyNumberFormat="1" applyFont="1" applyAlignment="1">
      <alignment horizontal="center"/>
    </xf>
    <xf numFmtId="0" fontId="10" fillId="0" borderId="0" xfId="0" applyFont="1" applyAlignment="1">
      <alignment horizontal="left" wrapText="1"/>
    </xf>
    <xf numFmtId="14" fontId="10" fillId="0" borderId="4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17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4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center" vertical="center"/>
    </xf>
    <xf numFmtId="49" fontId="7" fillId="0" borderId="1" xfId="1" applyNumberFormat="1" applyFont="1" applyBorder="1" applyAlignment="1">
      <alignment horizontal="right" vertical="top" wrapText="1"/>
    </xf>
    <xf numFmtId="0" fontId="5" fillId="0" borderId="1" xfId="1" applyBorder="1" applyAlignment="1">
      <alignment vertical="top" wrapText="1"/>
    </xf>
    <xf numFmtId="0" fontId="6" fillId="0" borderId="1" xfId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top" wrapText="1"/>
    </xf>
    <xf numFmtId="0" fontId="5" fillId="0" borderId="1" xfId="1" applyBorder="1" applyAlignment="1">
      <alignment horizontal="left" vertical="top" wrapText="1"/>
    </xf>
    <xf numFmtId="49" fontId="6" fillId="0" borderId="1" xfId="1" applyNumberFormat="1" applyFont="1" applyBorder="1" applyAlignment="1">
      <alignment horizontal="right" vertical="top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0" xfId="0" applyFont="1" applyAlignment="1">
      <alignment vertical="top" wrapText="1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2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14" fontId="10" fillId="0" borderId="4" xfId="0" applyNumberFormat="1" applyFont="1" applyBorder="1" applyAlignment="1">
      <alignment horizontal="center" vertical="center" wrapText="1"/>
    </xf>
    <xf numFmtId="14" fontId="10" fillId="0" borderId="8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top" wrapText="1"/>
    </xf>
    <xf numFmtId="0" fontId="10" fillId="0" borderId="0" xfId="0" applyFont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I83"/>
  <sheetViews>
    <sheetView showGridLines="0" topLeftCell="A44" workbookViewId="0">
      <selection activeCell="I59" sqref="I59:I64"/>
    </sheetView>
  </sheetViews>
  <sheetFormatPr defaultRowHeight="12.75"/>
  <cols>
    <col min="1" max="1" width="5" style="19" customWidth="1"/>
    <col min="2" max="2" width="19.28515625" style="7" customWidth="1"/>
    <col min="3" max="3" width="51.28515625" style="7" customWidth="1"/>
    <col min="4" max="4" width="13.140625" style="14" customWidth="1"/>
    <col min="5" max="5" width="13" style="14" customWidth="1"/>
    <col min="6" max="6" width="13.42578125" style="14" customWidth="1"/>
    <col min="7" max="7" width="12.5703125" style="14" customWidth="1"/>
    <col min="8" max="8" width="13.85546875" style="14" customWidth="1"/>
    <col min="9" max="9" width="13.140625" style="10" customWidth="1"/>
    <col min="10" max="16384" width="9.140625" style="10"/>
  </cols>
  <sheetData>
    <row r="1" spans="2:8">
      <c r="D1" s="8"/>
      <c r="E1" s="8"/>
      <c r="F1" s="8"/>
      <c r="G1" s="8"/>
      <c r="H1" s="9" t="s">
        <v>23</v>
      </c>
    </row>
    <row r="2" spans="2:8">
      <c r="B2" s="7" t="s">
        <v>24</v>
      </c>
      <c r="C2" s="11"/>
      <c r="D2" s="12"/>
      <c r="E2" s="12"/>
      <c r="F2" s="12"/>
      <c r="G2" s="12"/>
      <c r="H2" s="8"/>
    </row>
    <row r="3" spans="2:8">
      <c r="D3" s="13" t="s">
        <v>25</v>
      </c>
      <c r="F3" s="8"/>
      <c r="G3" s="8"/>
      <c r="H3" s="8"/>
    </row>
    <row r="4" spans="2:8">
      <c r="B4" s="7" t="s">
        <v>26</v>
      </c>
      <c r="D4" s="8"/>
      <c r="E4" s="13"/>
      <c r="F4" s="8"/>
      <c r="G4" s="8"/>
      <c r="H4" s="8"/>
    </row>
    <row r="5" spans="2:8">
      <c r="D5" s="8"/>
      <c r="E5" s="13"/>
      <c r="F5" s="8"/>
      <c r="G5" s="8"/>
      <c r="H5" s="8"/>
    </row>
    <row r="6" spans="2:8">
      <c r="B6" s="7" t="s">
        <v>27</v>
      </c>
      <c r="D6" s="8"/>
      <c r="E6" s="13"/>
      <c r="F6" s="8"/>
      <c r="G6" s="8"/>
      <c r="H6" s="8"/>
    </row>
    <row r="7" spans="2:8">
      <c r="B7" s="7" t="s">
        <v>28</v>
      </c>
      <c r="D7" s="8"/>
      <c r="E7" s="8"/>
      <c r="F7" s="8"/>
      <c r="G7" s="8"/>
      <c r="H7" s="8"/>
    </row>
    <row r="8" spans="2:8">
      <c r="C8" s="11"/>
      <c r="D8" s="12"/>
      <c r="E8" s="15"/>
      <c r="F8" s="12"/>
      <c r="G8" s="12"/>
      <c r="H8" s="8"/>
    </row>
    <row r="9" spans="2:8">
      <c r="D9" s="13" t="s">
        <v>29</v>
      </c>
      <c r="F9" s="8"/>
      <c r="G9" s="8"/>
      <c r="H9" s="8"/>
    </row>
    <row r="10" spans="2:8">
      <c r="D10" s="8"/>
      <c r="E10" s="13"/>
      <c r="F10" s="8"/>
      <c r="G10" s="8"/>
      <c r="H10" s="8"/>
    </row>
    <row r="11" spans="2:8">
      <c r="B11" s="7" t="s">
        <v>30</v>
      </c>
      <c r="H11" s="8"/>
    </row>
    <row r="12" spans="2:8">
      <c r="G12" s="8"/>
      <c r="H12" s="8"/>
    </row>
    <row r="13" spans="2:8">
      <c r="D13" s="16" t="s">
        <v>31</v>
      </c>
      <c r="F13" s="8"/>
      <c r="G13" s="8"/>
      <c r="H13" s="8"/>
    </row>
    <row r="14" spans="2:8">
      <c r="D14" s="17"/>
      <c r="F14" s="8"/>
      <c r="G14" s="8"/>
      <c r="H14" s="8"/>
    </row>
    <row r="15" spans="2:8">
      <c r="C15" s="11"/>
      <c r="D15" s="12" t="s">
        <v>32</v>
      </c>
      <c r="E15" s="15"/>
      <c r="F15" s="12"/>
      <c r="G15" s="12"/>
      <c r="H15" s="8"/>
    </row>
    <row r="16" spans="2:8">
      <c r="D16" s="18" t="s">
        <v>33</v>
      </c>
      <c r="F16" s="8"/>
      <c r="G16" s="8"/>
      <c r="H16" s="8"/>
    </row>
    <row r="17" spans="1:9">
      <c r="H17" s="8"/>
    </row>
    <row r="18" spans="1:9">
      <c r="B18" s="20" t="s">
        <v>34</v>
      </c>
      <c r="D18" s="17"/>
      <c r="E18" s="8"/>
      <c r="F18" s="8"/>
      <c r="G18" s="8"/>
      <c r="H18" s="8"/>
    </row>
    <row r="19" spans="1:9">
      <c r="D19" s="8"/>
      <c r="E19" s="8"/>
      <c r="F19" s="8"/>
      <c r="G19" s="8"/>
      <c r="H19" s="8"/>
    </row>
    <row r="20" spans="1:9" ht="12.75" customHeight="1">
      <c r="A20" s="66" t="s">
        <v>35</v>
      </c>
      <c r="B20" s="67" t="s">
        <v>36</v>
      </c>
      <c r="C20" s="67" t="s">
        <v>37</v>
      </c>
      <c r="D20" s="68" t="s">
        <v>38</v>
      </c>
      <c r="E20" s="68"/>
      <c r="F20" s="68"/>
      <c r="G20" s="68"/>
      <c r="H20" s="66" t="s">
        <v>39</v>
      </c>
    </row>
    <row r="21" spans="1:9">
      <c r="A21" s="66"/>
      <c r="B21" s="67"/>
      <c r="C21" s="67"/>
      <c r="D21" s="66" t="s">
        <v>40</v>
      </c>
      <c r="E21" s="66" t="s">
        <v>41</v>
      </c>
      <c r="F21" s="66" t="s">
        <v>42</v>
      </c>
      <c r="G21" s="66" t="s">
        <v>43</v>
      </c>
      <c r="H21" s="66"/>
    </row>
    <row r="22" spans="1:9">
      <c r="A22" s="66"/>
      <c r="B22" s="67"/>
      <c r="C22" s="67"/>
      <c r="D22" s="66"/>
      <c r="E22" s="66"/>
      <c r="F22" s="66"/>
      <c r="G22" s="66"/>
      <c r="H22" s="66"/>
    </row>
    <row r="23" spans="1:9">
      <c r="A23" s="66"/>
      <c r="B23" s="67"/>
      <c r="C23" s="67"/>
      <c r="D23" s="66"/>
      <c r="E23" s="66"/>
      <c r="F23" s="66"/>
      <c r="G23" s="66"/>
      <c r="H23" s="66"/>
    </row>
    <row r="24" spans="1:9">
      <c r="A24" s="21">
        <v>1</v>
      </c>
      <c r="B24" s="22">
        <v>2</v>
      </c>
      <c r="C24" s="22">
        <v>3</v>
      </c>
      <c r="D24" s="21">
        <v>4</v>
      </c>
      <c r="E24" s="21">
        <v>5</v>
      </c>
      <c r="F24" s="21">
        <v>6</v>
      </c>
      <c r="G24" s="21">
        <v>7</v>
      </c>
      <c r="H24" s="21">
        <v>8</v>
      </c>
    </row>
    <row r="25" spans="1:9">
      <c r="A25" s="69" t="s">
        <v>44</v>
      </c>
      <c r="B25" s="70"/>
      <c r="C25" s="70"/>
      <c r="D25" s="70"/>
      <c r="E25" s="70"/>
      <c r="F25" s="70"/>
      <c r="G25" s="70"/>
      <c r="H25" s="70"/>
    </row>
    <row r="26" spans="1:9">
      <c r="A26" s="23">
        <v>1</v>
      </c>
      <c r="B26" s="24"/>
      <c r="C26" s="25" t="s">
        <v>45</v>
      </c>
      <c r="D26" s="26"/>
      <c r="E26" s="26"/>
      <c r="F26" s="26"/>
      <c r="G26" s="26"/>
      <c r="H26" s="26"/>
    </row>
    <row r="27" spans="1:9" ht="27.95" customHeight="1">
      <c r="A27" s="27"/>
      <c r="B27" s="64" t="s">
        <v>46</v>
      </c>
      <c r="C27" s="65"/>
      <c r="D27" s="26"/>
      <c r="E27" s="26"/>
      <c r="F27" s="26"/>
      <c r="G27" s="26"/>
      <c r="H27" s="26"/>
    </row>
    <row r="28" spans="1:9">
      <c r="A28" s="69" t="s">
        <v>47</v>
      </c>
      <c r="B28" s="70"/>
      <c r="C28" s="70"/>
      <c r="D28" s="70"/>
      <c r="E28" s="70"/>
      <c r="F28" s="70"/>
      <c r="G28" s="70"/>
      <c r="H28" s="70"/>
    </row>
    <row r="29" spans="1:9">
      <c r="A29" s="23">
        <v>2</v>
      </c>
      <c r="B29" s="25" t="s">
        <v>48</v>
      </c>
      <c r="C29" s="25" t="s">
        <v>49</v>
      </c>
      <c r="D29" s="28">
        <f>3271.59</f>
        <v>3271.59</v>
      </c>
      <c r="E29" s="28">
        <f>684.32</f>
        <v>684.32</v>
      </c>
      <c r="F29" s="28">
        <f>3421.86</f>
        <v>3421.86</v>
      </c>
      <c r="G29" s="26"/>
      <c r="H29" s="28">
        <v>7377.77</v>
      </c>
      <c r="I29" s="30">
        <f>((D29+E29)*6.41*1.0144*1.02277+F29*3.78)*1.02*1.2</f>
        <v>48033.263346823238</v>
      </c>
    </row>
    <row r="30" spans="1:9">
      <c r="A30" s="23">
        <v>4</v>
      </c>
      <c r="B30" s="25" t="s">
        <v>50</v>
      </c>
      <c r="C30" s="25" t="s">
        <v>51</v>
      </c>
      <c r="D30" s="28">
        <f>947.8</f>
        <v>947.8</v>
      </c>
      <c r="E30" s="28">
        <f>1510.28</f>
        <v>1510.28</v>
      </c>
      <c r="F30" s="28">
        <f>631.92</f>
        <v>631.91999999999996</v>
      </c>
      <c r="G30" s="26"/>
      <c r="H30" s="28">
        <v>3090</v>
      </c>
      <c r="I30" s="30">
        <f t="shared" ref="I30:I39" si="0">((D30+E30)*6.41*1.0144*1.02277+F30*3.78)*1.02*1.2</f>
        <v>22932.592397716555</v>
      </c>
    </row>
    <row r="31" spans="1:9">
      <c r="A31" s="23">
        <v>5</v>
      </c>
      <c r="B31" s="25" t="s">
        <v>52</v>
      </c>
      <c r="C31" s="25" t="s">
        <v>53</v>
      </c>
      <c r="D31" s="28">
        <f>206.42</f>
        <v>206.42</v>
      </c>
      <c r="E31" s="28">
        <f>1.85</f>
        <v>1.85</v>
      </c>
      <c r="F31" s="26"/>
      <c r="G31" s="26"/>
      <c r="H31" s="28">
        <v>208.27</v>
      </c>
      <c r="I31" s="30">
        <f t="shared" si="0"/>
        <v>1695.3266368098596</v>
      </c>
    </row>
    <row r="32" spans="1:9" ht="25.5">
      <c r="A32" s="23">
        <v>6</v>
      </c>
      <c r="B32" s="25" t="s">
        <v>54</v>
      </c>
      <c r="C32" s="25" t="s">
        <v>55</v>
      </c>
      <c r="D32" s="28">
        <f>191.93</f>
        <v>191.93</v>
      </c>
      <c r="E32" s="26"/>
      <c r="F32" s="26"/>
      <c r="G32" s="26"/>
      <c r="H32" s="28">
        <v>191.93</v>
      </c>
      <c r="I32" s="30">
        <f t="shared" si="0"/>
        <v>1562.3183435104258</v>
      </c>
    </row>
    <row r="33" spans="1:9" ht="25.5">
      <c r="A33" s="23">
        <v>7</v>
      </c>
      <c r="B33" s="25" t="s">
        <v>56</v>
      </c>
      <c r="C33" s="25" t="s">
        <v>57</v>
      </c>
      <c r="D33" s="28">
        <f>1256.81</f>
        <v>1256.81</v>
      </c>
      <c r="E33" s="28">
        <f>15.14</f>
        <v>15.14</v>
      </c>
      <c r="F33" s="26"/>
      <c r="G33" s="26"/>
      <c r="H33" s="28">
        <v>1271.95</v>
      </c>
      <c r="I33" s="30">
        <f t="shared" si="0"/>
        <v>10353.726968311812</v>
      </c>
    </row>
    <row r="34" spans="1:9" ht="27.95" customHeight="1">
      <c r="A34" s="27"/>
      <c r="B34" s="64" t="s">
        <v>58</v>
      </c>
      <c r="C34" s="65"/>
      <c r="D34" s="28" t="s">
        <v>59</v>
      </c>
      <c r="E34" s="28" t="s">
        <v>60</v>
      </c>
      <c r="F34" s="28" t="s">
        <v>61</v>
      </c>
      <c r="G34" s="26"/>
      <c r="H34" s="28">
        <v>12139.92</v>
      </c>
      <c r="I34" s="30"/>
    </row>
    <row r="35" spans="1:9">
      <c r="A35" s="69" t="s">
        <v>62</v>
      </c>
      <c r="B35" s="70"/>
      <c r="C35" s="70"/>
      <c r="D35" s="70"/>
      <c r="E35" s="70"/>
      <c r="F35" s="70"/>
      <c r="G35" s="70"/>
      <c r="H35" s="70"/>
      <c r="I35" s="30"/>
    </row>
    <row r="36" spans="1:9">
      <c r="A36" s="23">
        <v>8</v>
      </c>
      <c r="B36" s="24"/>
      <c r="C36" s="25" t="s">
        <v>45</v>
      </c>
      <c r="D36" s="26"/>
      <c r="E36" s="26"/>
      <c r="F36" s="26"/>
      <c r="G36" s="26"/>
      <c r="H36" s="26"/>
      <c r="I36" s="30"/>
    </row>
    <row r="37" spans="1:9" ht="27.95" customHeight="1">
      <c r="A37" s="27"/>
      <c r="B37" s="64" t="s">
        <v>63</v>
      </c>
      <c r="C37" s="65"/>
      <c r="D37" s="26"/>
      <c r="E37" s="26"/>
      <c r="F37" s="26"/>
      <c r="G37" s="26"/>
      <c r="H37" s="26"/>
      <c r="I37" s="30"/>
    </row>
    <row r="38" spans="1:9">
      <c r="A38" s="69" t="s">
        <v>64</v>
      </c>
      <c r="B38" s="70"/>
      <c r="C38" s="70"/>
      <c r="D38" s="70"/>
      <c r="E38" s="70"/>
      <c r="F38" s="70"/>
      <c r="G38" s="70"/>
      <c r="H38" s="70"/>
      <c r="I38" s="30"/>
    </row>
    <row r="39" spans="1:9">
      <c r="A39" s="23">
        <v>9</v>
      </c>
      <c r="B39" s="25" t="s">
        <v>65</v>
      </c>
      <c r="C39" s="25" t="s">
        <v>66</v>
      </c>
      <c r="D39" s="28">
        <f>26.17</f>
        <v>26.17</v>
      </c>
      <c r="E39" s="28">
        <f>1166.32</f>
        <v>1166.32</v>
      </c>
      <c r="F39" s="26"/>
      <c r="G39" s="26"/>
      <c r="H39" s="28">
        <v>1192.49</v>
      </c>
      <c r="I39" s="30">
        <f t="shared" si="0"/>
        <v>9706.9191968569139</v>
      </c>
    </row>
    <row r="40" spans="1:9" ht="27.95" customHeight="1">
      <c r="A40" s="27"/>
      <c r="B40" s="64" t="s">
        <v>69</v>
      </c>
      <c r="C40" s="65"/>
      <c r="D40" s="28" t="s">
        <v>67</v>
      </c>
      <c r="E40" s="28" t="s">
        <v>68</v>
      </c>
      <c r="F40" s="26"/>
      <c r="G40" s="26"/>
      <c r="H40" s="28">
        <v>1192.49</v>
      </c>
    </row>
    <row r="41" spans="1:9">
      <c r="A41" s="69" t="s">
        <v>70</v>
      </c>
      <c r="B41" s="70"/>
      <c r="C41" s="70"/>
      <c r="D41" s="70"/>
      <c r="E41" s="70"/>
      <c r="F41" s="70"/>
      <c r="G41" s="70"/>
      <c r="H41" s="70"/>
    </row>
    <row r="42" spans="1:9">
      <c r="A42" s="23">
        <v>10</v>
      </c>
      <c r="B42" s="24"/>
      <c r="C42" s="25" t="s">
        <v>45</v>
      </c>
      <c r="D42" s="26"/>
      <c r="E42" s="26"/>
      <c r="F42" s="26"/>
      <c r="G42" s="26"/>
      <c r="H42" s="26"/>
    </row>
    <row r="43" spans="1:9" ht="27.95" customHeight="1">
      <c r="A43" s="27"/>
      <c r="B43" s="64" t="s">
        <v>71</v>
      </c>
      <c r="C43" s="65"/>
      <c r="D43" s="26"/>
      <c r="E43" s="26"/>
      <c r="F43" s="26"/>
      <c r="G43" s="26"/>
      <c r="H43" s="26"/>
    </row>
    <row r="44" spans="1:9">
      <c r="A44" s="69" t="s">
        <v>72</v>
      </c>
      <c r="B44" s="70"/>
      <c r="C44" s="70"/>
      <c r="D44" s="70"/>
      <c r="E44" s="70"/>
      <c r="F44" s="70"/>
      <c r="G44" s="70"/>
      <c r="H44" s="70"/>
    </row>
    <row r="45" spans="1:9">
      <c r="A45" s="23">
        <v>11</v>
      </c>
      <c r="B45" s="24"/>
      <c r="C45" s="25" t="s">
        <v>45</v>
      </c>
      <c r="D45" s="26"/>
      <c r="E45" s="26"/>
      <c r="F45" s="26"/>
      <c r="G45" s="26"/>
      <c r="H45" s="26"/>
    </row>
    <row r="46" spans="1:9" ht="27.95" customHeight="1">
      <c r="A46" s="27"/>
      <c r="B46" s="64" t="s">
        <v>73</v>
      </c>
      <c r="C46" s="65"/>
      <c r="D46" s="26"/>
      <c r="E46" s="26"/>
      <c r="F46" s="26"/>
      <c r="G46" s="26"/>
      <c r="H46" s="26"/>
    </row>
    <row r="47" spans="1:9">
      <c r="A47" s="69" t="s">
        <v>74</v>
      </c>
      <c r="B47" s="70"/>
      <c r="C47" s="70"/>
      <c r="D47" s="70"/>
      <c r="E47" s="70"/>
      <c r="F47" s="70"/>
      <c r="G47" s="70"/>
      <c r="H47" s="70"/>
    </row>
    <row r="48" spans="1:9">
      <c r="A48" s="23">
        <v>12</v>
      </c>
      <c r="B48" s="24"/>
      <c r="C48" s="25" t="s">
        <v>45</v>
      </c>
      <c r="D48" s="26"/>
      <c r="E48" s="26"/>
      <c r="F48" s="26"/>
      <c r="G48" s="26"/>
      <c r="H48" s="26"/>
    </row>
    <row r="49" spans="1:9" ht="27.95" customHeight="1">
      <c r="A49" s="27"/>
      <c r="B49" s="64" t="s">
        <v>75</v>
      </c>
      <c r="C49" s="65"/>
      <c r="D49" s="26"/>
      <c r="E49" s="26"/>
      <c r="F49" s="26"/>
      <c r="G49" s="26"/>
      <c r="H49" s="26"/>
    </row>
    <row r="50" spans="1:9">
      <c r="A50" s="27"/>
      <c r="B50" s="64" t="s">
        <v>76</v>
      </c>
      <c r="C50" s="65"/>
      <c r="D50" s="28">
        <f>5900.72</f>
        <v>5900.72</v>
      </c>
      <c r="E50" s="28">
        <f>3377.91</f>
        <v>3377.91</v>
      </c>
      <c r="F50" s="28">
        <f>4053.78</f>
        <v>4053.78</v>
      </c>
      <c r="G50" s="26"/>
      <c r="H50" s="28">
        <v>13332.41</v>
      </c>
    </row>
    <row r="51" spans="1:9" ht="25.5">
      <c r="A51" s="27"/>
      <c r="B51" s="25">
        <v>1</v>
      </c>
      <c r="C51" s="25" t="s">
        <v>77</v>
      </c>
      <c r="D51" s="28">
        <v>6.41</v>
      </c>
      <c r="E51" s="28">
        <v>6.41</v>
      </c>
      <c r="F51" s="28">
        <v>3.78</v>
      </c>
      <c r="G51" s="26"/>
      <c r="H51" s="26"/>
    </row>
    <row r="52" spans="1:9">
      <c r="A52" s="27"/>
      <c r="B52" s="64" t="s">
        <v>78</v>
      </c>
      <c r="C52" s="65"/>
      <c r="D52" s="29">
        <f>D51*D50</f>
        <v>37823.6152</v>
      </c>
      <c r="E52" s="29">
        <f>E51*E50</f>
        <v>21652.4031</v>
      </c>
      <c r="F52" s="29">
        <f t="shared" ref="F52" si="1">F51*F50</f>
        <v>15323.288399999999</v>
      </c>
      <c r="G52" s="26"/>
      <c r="H52" s="29">
        <f>F52+E52+D52</f>
        <v>74799.306700000001</v>
      </c>
    </row>
    <row r="53" spans="1:9">
      <c r="A53" s="69" t="s">
        <v>79</v>
      </c>
      <c r="B53" s="70"/>
      <c r="C53" s="70"/>
      <c r="D53" s="70"/>
      <c r="E53" s="70"/>
      <c r="F53" s="70"/>
      <c r="G53" s="70"/>
      <c r="H53" s="70"/>
    </row>
    <row r="54" spans="1:9" ht="13.5" customHeight="1">
      <c r="A54" s="23">
        <v>13</v>
      </c>
      <c r="B54" s="25" t="s">
        <v>80</v>
      </c>
      <c r="C54" s="25" t="s">
        <v>81</v>
      </c>
      <c r="D54" s="29">
        <f>D52*1.44/100</f>
        <v>544.66005887999995</v>
      </c>
      <c r="E54" s="29">
        <f>E52*1.44/100</f>
        <v>311.79460463999999</v>
      </c>
      <c r="F54" s="26"/>
      <c r="G54" s="26"/>
      <c r="H54" s="29">
        <f>E54+D54</f>
        <v>856.45466351999994</v>
      </c>
    </row>
    <row r="55" spans="1:9">
      <c r="A55" s="27"/>
      <c r="B55" s="64" t="s">
        <v>82</v>
      </c>
      <c r="C55" s="65"/>
      <c r="D55" s="29">
        <f>D54</f>
        <v>544.66005887999995</v>
      </c>
      <c r="E55" s="29">
        <f>E54</f>
        <v>311.79460463999999</v>
      </c>
      <c r="F55" s="26"/>
      <c r="G55" s="26"/>
      <c r="H55" s="29">
        <f>E55+D55</f>
        <v>856.45466351999994</v>
      </c>
    </row>
    <row r="56" spans="1:9">
      <c r="A56" s="27"/>
      <c r="B56" s="64" t="s">
        <v>83</v>
      </c>
      <c r="C56" s="65"/>
      <c r="D56" s="29">
        <f>D55+D52</f>
        <v>38368.275258879999</v>
      </c>
      <c r="E56" s="29">
        <f t="shared" ref="E56:F56" si="2">E55+E52</f>
        <v>21964.197704639999</v>
      </c>
      <c r="F56" s="29">
        <f t="shared" si="2"/>
        <v>15323.288399999999</v>
      </c>
      <c r="G56" s="26"/>
      <c r="H56" s="29">
        <f>SUM(D56:G56)</f>
        <v>75655.761363519996</v>
      </c>
    </row>
    <row r="57" spans="1:9">
      <c r="A57" s="69" t="s">
        <v>84</v>
      </c>
      <c r="B57" s="70"/>
      <c r="C57" s="70"/>
      <c r="D57" s="70"/>
      <c r="E57" s="70"/>
      <c r="F57" s="70"/>
      <c r="G57" s="70"/>
      <c r="H57" s="70"/>
    </row>
    <row r="58" spans="1:9" ht="38.25">
      <c r="A58" s="23">
        <v>14</v>
      </c>
      <c r="B58" s="25" t="s">
        <v>85</v>
      </c>
      <c r="C58" s="25" t="s">
        <v>86</v>
      </c>
      <c r="D58" s="29">
        <f>2.07%*1.1*D56</f>
        <v>873.6456276446977</v>
      </c>
      <c r="E58" s="29">
        <f>2.07%*1.1*E56</f>
        <v>500.1247817346528</v>
      </c>
      <c r="F58" s="26"/>
      <c r="G58" s="26"/>
      <c r="H58" s="29">
        <f>E58+D58</f>
        <v>1373.7704093793504</v>
      </c>
    </row>
    <row r="59" spans="1:9">
      <c r="A59" s="23">
        <v>15</v>
      </c>
      <c r="B59" s="25" t="s">
        <v>87</v>
      </c>
      <c r="C59" s="25" t="s">
        <v>88</v>
      </c>
      <c r="D59" s="26"/>
      <c r="E59" s="26"/>
      <c r="F59" s="26"/>
      <c r="G59" s="29">
        <f>11.93*756.79</f>
        <v>9028.5046999999995</v>
      </c>
      <c r="H59" s="29">
        <f>11.93*756.79</f>
        <v>9028.5046999999995</v>
      </c>
      <c r="I59" s="10">
        <f>H59*1.02*1.2</f>
        <v>11050.8897528</v>
      </c>
    </row>
    <row r="60" spans="1:9" ht="25.5" hidden="1">
      <c r="A60" s="27"/>
      <c r="B60" s="25">
        <v>3</v>
      </c>
      <c r="C60" s="25" t="s">
        <v>89</v>
      </c>
      <c r="D60" s="26"/>
      <c r="E60" s="26"/>
      <c r="F60" s="26"/>
      <c r="G60" s="28" t="s">
        <v>90</v>
      </c>
      <c r="H60" s="26"/>
      <c r="I60" s="10">
        <f t="shared" ref="I60:I63" si="3">H60*1.02*1.2</f>
        <v>0</v>
      </c>
    </row>
    <row r="61" spans="1:9" ht="25.5" hidden="1">
      <c r="A61" s="27"/>
      <c r="B61" s="71" t="s">
        <v>91</v>
      </c>
      <c r="C61" s="65"/>
      <c r="D61" s="26"/>
      <c r="E61" s="26"/>
      <c r="F61" s="26"/>
      <c r="G61" s="28" t="s">
        <v>92</v>
      </c>
      <c r="H61" s="28">
        <v>8685.75</v>
      </c>
      <c r="I61" s="10">
        <f t="shared" si="3"/>
        <v>10631.358</v>
      </c>
    </row>
    <row r="62" spans="1:9">
      <c r="A62" s="23">
        <v>16</v>
      </c>
      <c r="B62" s="25" t="s">
        <v>93</v>
      </c>
      <c r="C62" s="25" t="s">
        <v>94</v>
      </c>
      <c r="D62" s="26"/>
      <c r="E62" s="26"/>
      <c r="F62" s="26"/>
      <c r="G62" s="29">
        <f>11.93*109.98</f>
        <v>1312.0614</v>
      </c>
      <c r="H62" s="29">
        <f>11.93*109.98</f>
        <v>1312.0614</v>
      </c>
      <c r="I62" s="10">
        <f t="shared" si="3"/>
        <v>1605.9631536000002</v>
      </c>
    </row>
    <row r="63" spans="1:9" ht="25.5" hidden="1">
      <c r="A63" s="27"/>
      <c r="B63" s="25">
        <v>3</v>
      </c>
      <c r="C63" s="25" t="s">
        <v>89</v>
      </c>
      <c r="D63" s="26"/>
      <c r="E63" s="26"/>
      <c r="F63" s="26"/>
      <c r="G63" s="28" t="s">
        <v>90</v>
      </c>
      <c r="H63" s="26"/>
      <c r="I63" s="10">
        <f t="shared" si="3"/>
        <v>0</v>
      </c>
    </row>
    <row r="64" spans="1:9">
      <c r="A64" s="27"/>
      <c r="B64" s="64" t="s">
        <v>95</v>
      </c>
      <c r="C64" s="65"/>
      <c r="D64" s="29">
        <f>D58</f>
        <v>873.6456276446977</v>
      </c>
      <c r="E64" s="29">
        <f>SUM(E58:E63)</f>
        <v>500.1247817346528</v>
      </c>
      <c r="F64" s="29">
        <f t="shared" ref="F64:G64" si="4">SUM(F58:F63)</f>
        <v>0</v>
      </c>
      <c r="G64" s="29">
        <f t="shared" si="4"/>
        <v>10340.5661</v>
      </c>
      <c r="H64" s="29">
        <f>H62+H59+H58</f>
        <v>11714.336509379351</v>
      </c>
    </row>
    <row r="65" spans="1:8">
      <c r="A65" s="27"/>
      <c r="B65" s="64" t="s">
        <v>96</v>
      </c>
      <c r="C65" s="65"/>
      <c r="D65" s="29">
        <f>D64+D56</f>
        <v>39241.920886524698</v>
      </c>
      <c r="E65" s="29">
        <f t="shared" ref="E65:G65" si="5">E64+E56</f>
        <v>22464.322486374651</v>
      </c>
      <c r="F65" s="29">
        <f t="shared" si="5"/>
        <v>15323.288399999999</v>
      </c>
      <c r="G65" s="29">
        <f t="shared" si="5"/>
        <v>10340.5661</v>
      </c>
      <c r="H65" s="29">
        <f>H64+H56</f>
        <v>87370.09787289935</v>
      </c>
    </row>
    <row r="66" spans="1:8">
      <c r="A66" s="69" t="s">
        <v>97</v>
      </c>
      <c r="B66" s="70"/>
      <c r="C66" s="70"/>
      <c r="D66" s="70"/>
      <c r="E66" s="70"/>
      <c r="F66" s="70"/>
      <c r="G66" s="70"/>
      <c r="H66" s="70"/>
    </row>
    <row r="67" spans="1:8" ht="27.95" customHeight="1">
      <c r="A67" s="27"/>
      <c r="B67" s="64" t="s">
        <v>98</v>
      </c>
      <c r="C67" s="65"/>
      <c r="D67" s="26"/>
      <c r="E67" s="26"/>
      <c r="F67" s="26"/>
      <c r="G67" s="26"/>
      <c r="H67" s="26"/>
    </row>
    <row r="68" spans="1:8">
      <c r="A68" s="69" t="s">
        <v>99</v>
      </c>
      <c r="B68" s="70"/>
      <c r="C68" s="70"/>
      <c r="D68" s="70"/>
      <c r="E68" s="70"/>
      <c r="F68" s="70"/>
      <c r="G68" s="70"/>
      <c r="H68" s="70"/>
    </row>
    <row r="69" spans="1:8">
      <c r="A69" s="23">
        <v>18</v>
      </c>
      <c r="B69" s="24"/>
      <c r="C69" s="25" t="s">
        <v>45</v>
      </c>
      <c r="D69" s="26"/>
      <c r="E69" s="26"/>
      <c r="F69" s="26"/>
      <c r="G69" s="26"/>
      <c r="H69" s="26"/>
    </row>
    <row r="70" spans="1:8" ht="27.95" customHeight="1">
      <c r="A70" s="27"/>
      <c r="B70" s="64" t="s">
        <v>100</v>
      </c>
      <c r="C70" s="65"/>
      <c r="D70" s="26"/>
      <c r="E70" s="26"/>
      <c r="F70" s="26"/>
      <c r="G70" s="26"/>
      <c r="H70" s="26"/>
    </row>
    <row r="71" spans="1:8">
      <c r="A71" s="69" t="s">
        <v>101</v>
      </c>
      <c r="B71" s="70"/>
      <c r="C71" s="70"/>
      <c r="D71" s="70"/>
      <c r="E71" s="70"/>
      <c r="F71" s="70"/>
      <c r="G71" s="70"/>
      <c r="H71" s="70"/>
    </row>
    <row r="72" spans="1:8" ht="27.95" customHeight="1">
      <c r="A72" s="27"/>
      <c r="B72" s="64" t="s">
        <v>102</v>
      </c>
      <c r="C72" s="65"/>
      <c r="D72" s="26"/>
      <c r="E72" s="26"/>
      <c r="F72" s="26"/>
      <c r="G72" s="26"/>
      <c r="H72" s="26"/>
    </row>
    <row r="73" spans="1:8">
      <c r="A73" s="27"/>
      <c r="B73" s="64" t="s">
        <v>103</v>
      </c>
      <c r="C73" s="65"/>
      <c r="D73" s="29">
        <f>D65</f>
        <v>39241.920886524698</v>
      </c>
      <c r="E73" s="29">
        <f t="shared" ref="E73:H73" si="6">E65</f>
        <v>22464.322486374651</v>
      </c>
      <c r="F73" s="29">
        <f t="shared" si="6"/>
        <v>15323.288399999999</v>
      </c>
      <c r="G73" s="29">
        <f t="shared" si="6"/>
        <v>10340.5661</v>
      </c>
      <c r="H73" s="29">
        <f t="shared" si="6"/>
        <v>87370.09787289935</v>
      </c>
    </row>
    <row r="74" spans="1:8">
      <c r="A74" s="69" t="s">
        <v>104</v>
      </c>
      <c r="B74" s="70"/>
      <c r="C74" s="70"/>
      <c r="D74" s="70"/>
      <c r="E74" s="70"/>
      <c r="F74" s="70"/>
      <c r="G74" s="70"/>
      <c r="H74" s="70"/>
    </row>
    <row r="75" spans="1:8" ht="12" customHeight="1">
      <c r="A75" s="23">
        <v>21</v>
      </c>
      <c r="B75" s="24"/>
      <c r="C75" s="25" t="s">
        <v>105</v>
      </c>
      <c r="D75" s="29">
        <f>D73*0.02</f>
        <v>784.83841773049403</v>
      </c>
      <c r="E75" s="29">
        <f t="shared" ref="E75:H75" si="7">E73*0.02</f>
        <v>449.28644972749305</v>
      </c>
      <c r="F75" s="29">
        <f t="shared" si="7"/>
        <v>306.46576799999997</v>
      </c>
      <c r="G75" s="29">
        <f t="shared" si="7"/>
        <v>206.81132200000002</v>
      </c>
      <c r="H75" s="29">
        <f t="shared" si="7"/>
        <v>1747.401957457987</v>
      </c>
    </row>
    <row r="76" spans="1:8">
      <c r="A76" s="27"/>
      <c r="B76" s="64" t="s">
        <v>106</v>
      </c>
      <c r="C76" s="65"/>
      <c r="D76" s="29">
        <f>D75</f>
        <v>784.83841773049403</v>
      </c>
      <c r="E76" s="29">
        <f t="shared" ref="E76:H76" si="8">E75</f>
        <v>449.28644972749305</v>
      </c>
      <c r="F76" s="29">
        <f t="shared" si="8"/>
        <v>306.46576799999997</v>
      </c>
      <c r="G76" s="29">
        <f t="shared" si="8"/>
        <v>206.81132200000002</v>
      </c>
      <c r="H76" s="29">
        <f t="shared" si="8"/>
        <v>1747.401957457987</v>
      </c>
    </row>
    <row r="77" spans="1:8">
      <c r="A77" s="69" t="s">
        <v>107</v>
      </c>
      <c r="B77" s="70"/>
      <c r="C77" s="70"/>
      <c r="D77" s="70"/>
      <c r="E77" s="70"/>
      <c r="F77" s="70"/>
      <c r="G77" s="70"/>
      <c r="H77" s="70"/>
    </row>
    <row r="78" spans="1:8">
      <c r="A78" s="23">
        <v>22</v>
      </c>
      <c r="B78" s="24"/>
      <c r="C78" s="25" t="s">
        <v>45</v>
      </c>
      <c r="D78" s="26"/>
      <c r="E78" s="26"/>
      <c r="F78" s="26"/>
      <c r="G78" s="26"/>
      <c r="H78" s="26"/>
    </row>
    <row r="79" spans="1:8">
      <c r="A79" s="27"/>
      <c r="B79" s="64" t="s">
        <v>108</v>
      </c>
      <c r="C79" s="65"/>
      <c r="D79" s="26"/>
      <c r="E79" s="26"/>
      <c r="F79" s="26"/>
      <c r="G79" s="26"/>
      <c r="H79" s="26"/>
    </row>
    <row r="80" spans="1:8">
      <c r="A80" s="69" t="s">
        <v>109</v>
      </c>
      <c r="B80" s="70"/>
      <c r="C80" s="70"/>
      <c r="D80" s="70"/>
      <c r="E80" s="70"/>
      <c r="F80" s="70"/>
      <c r="G80" s="70"/>
      <c r="H80" s="70"/>
    </row>
    <row r="81" spans="1:9" ht="14.25" customHeight="1">
      <c r="A81" s="23">
        <v>23</v>
      </c>
      <c r="B81" s="25" t="s">
        <v>110</v>
      </c>
      <c r="C81" s="25" t="s">
        <v>111</v>
      </c>
      <c r="D81" s="29">
        <f>(D76+D73)*0.2</f>
        <v>8005.3518608510385</v>
      </c>
      <c r="E81" s="29">
        <f t="shared" ref="E81:H81" si="9">(E76+E73)*0.2</f>
        <v>4582.7217872204292</v>
      </c>
      <c r="F81" s="29">
        <f t="shared" si="9"/>
        <v>3125.9508335999999</v>
      </c>
      <c r="G81" s="29">
        <f t="shared" si="9"/>
        <v>2109.4754843999999</v>
      </c>
      <c r="H81" s="29">
        <f t="shared" si="9"/>
        <v>17823.499966071467</v>
      </c>
    </row>
    <row r="82" spans="1:9">
      <c r="A82" s="27"/>
      <c r="B82" s="64" t="s">
        <v>112</v>
      </c>
      <c r="C82" s="65"/>
      <c r="D82" s="29">
        <f>D81</f>
        <v>8005.3518608510385</v>
      </c>
      <c r="E82" s="29">
        <f t="shared" ref="E82:H82" si="10">E81</f>
        <v>4582.7217872204292</v>
      </c>
      <c r="F82" s="29">
        <f t="shared" si="10"/>
        <v>3125.9508335999999</v>
      </c>
      <c r="G82" s="29">
        <f t="shared" si="10"/>
        <v>2109.4754843999999</v>
      </c>
      <c r="H82" s="29">
        <f t="shared" si="10"/>
        <v>17823.499966071467</v>
      </c>
    </row>
    <row r="83" spans="1:9">
      <c r="A83" s="27"/>
      <c r="B83" s="64" t="s">
        <v>113</v>
      </c>
      <c r="C83" s="65"/>
      <c r="D83" s="29">
        <f>D82+D76+D73</f>
        <v>48032.111165106231</v>
      </c>
      <c r="E83" s="29">
        <f>E82+E76+E73</f>
        <v>27496.330723322571</v>
      </c>
      <c r="F83" s="29">
        <f>F82+F76+F73</f>
        <v>18755.705001599999</v>
      </c>
      <c r="G83" s="29">
        <f>G82+G76+G73</f>
        <v>12656.852906399999</v>
      </c>
      <c r="H83" s="29">
        <f t="shared" ref="H83" si="11">H82+H76+H73</f>
        <v>106940.9997964288</v>
      </c>
      <c r="I83" s="30">
        <f>SUM(I29:I82)</f>
        <v>117572.35779642878</v>
      </c>
    </row>
  </sheetData>
  <mergeCells count="46">
    <mergeCell ref="B83:C83"/>
    <mergeCell ref="A74:H74"/>
    <mergeCell ref="B76:C76"/>
    <mergeCell ref="A77:H77"/>
    <mergeCell ref="B79:C79"/>
    <mergeCell ref="A80:H80"/>
    <mergeCell ref="B82:C82"/>
    <mergeCell ref="B73:C73"/>
    <mergeCell ref="B56:C56"/>
    <mergeCell ref="A57:H57"/>
    <mergeCell ref="B61:C61"/>
    <mergeCell ref="B64:C64"/>
    <mergeCell ref="B65:C65"/>
    <mergeCell ref="A66:H66"/>
    <mergeCell ref="B67:C67"/>
    <mergeCell ref="A68:H68"/>
    <mergeCell ref="B70:C70"/>
    <mergeCell ref="A71:H71"/>
    <mergeCell ref="B72:C72"/>
    <mergeCell ref="B55:C55"/>
    <mergeCell ref="A38:H38"/>
    <mergeCell ref="B40:C40"/>
    <mergeCell ref="A41:H41"/>
    <mergeCell ref="B43:C43"/>
    <mergeCell ref="A44:H44"/>
    <mergeCell ref="B46:C46"/>
    <mergeCell ref="A47:H47"/>
    <mergeCell ref="B49:C49"/>
    <mergeCell ref="B50:C50"/>
    <mergeCell ref="B52:C52"/>
    <mergeCell ref="A53:H53"/>
    <mergeCell ref="B37:C37"/>
    <mergeCell ref="A20:A23"/>
    <mergeCell ref="B20:B23"/>
    <mergeCell ref="C20:C23"/>
    <mergeCell ref="D20:G20"/>
    <mergeCell ref="A25:H25"/>
    <mergeCell ref="B27:C27"/>
    <mergeCell ref="A28:H28"/>
    <mergeCell ref="B34:C34"/>
    <mergeCell ref="A35:H35"/>
    <mergeCell ref="H20:H23"/>
    <mergeCell ref="D21:D23"/>
    <mergeCell ref="E21:E23"/>
    <mergeCell ref="F21:F23"/>
    <mergeCell ref="G21:G23"/>
  </mergeCells>
  <pageMargins left="0.42" right="0.25" top="0.5" bottom="0.52" header="0.3" footer="0.3"/>
  <pageSetup paperSize="9" fitToHeight="10000" orientation="landscape" r:id="rId1"/>
  <headerFooter alignWithMargins="0">
    <oddHeader>&amp;LГранд-СМЕТА</oddHead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topLeftCell="A15" workbookViewId="0">
      <selection activeCell="F13" sqref="F13"/>
    </sheetView>
  </sheetViews>
  <sheetFormatPr defaultRowHeight="15"/>
  <cols>
    <col min="1" max="1" width="5" style="2" customWidth="1"/>
    <col min="2" max="2" width="17.5703125" style="2" customWidth="1"/>
    <col min="3" max="3" width="7.42578125" style="2" customWidth="1"/>
    <col min="4" max="4" width="63" style="2" customWidth="1"/>
    <col min="5" max="6" width="21.5703125" style="2" customWidth="1"/>
    <col min="7" max="7" width="14.140625" style="2" customWidth="1"/>
    <col min="8" max="8" width="23.7109375" style="2" customWidth="1"/>
    <col min="9" max="9" width="14.28515625" style="2" customWidth="1"/>
    <col min="10" max="16384" width="9.140625" style="2"/>
  </cols>
  <sheetData>
    <row r="1" spans="1:10">
      <c r="A1" s="31"/>
      <c r="B1" s="31"/>
      <c r="C1" s="31"/>
      <c r="D1" s="31"/>
      <c r="E1" s="31"/>
      <c r="F1" s="31"/>
      <c r="G1" s="31"/>
      <c r="H1" s="31"/>
      <c r="I1" s="31" t="s">
        <v>125</v>
      </c>
    </row>
    <row r="2" spans="1:10">
      <c r="A2" s="31"/>
      <c r="B2" s="31"/>
      <c r="C2" s="31"/>
      <c r="D2" s="31"/>
      <c r="E2" s="31"/>
      <c r="F2" s="31"/>
      <c r="G2" s="31"/>
      <c r="H2" s="31"/>
      <c r="I2" s="32" t="s">
        <v>117</v>
      </c>
    </row>
    <row r="3" spans="1:10">
      <c r="A3" s="31"/>
      <c r="B3" s="31"/>
      <c r="C3" s="31"/>
      <c r="D3" s="31"/>
      <c r="E3" s="31"/>
      <c r="F3" s="31"/>
      <c r="G3" s="31"/>
      <c r="H3" s="31"/>
      <c r="I3" s="32" t="s">
        <v>140</v>
      </c>
    </row>
    <row r="4" spans="1:10">
      <c r="A4" s="31"/>
      <c r="B4" s="72" t="s">
        <v>133</v>
      </c>
      <c r="C4" s="72"/>
      <c r="D4" s="72"/>
      <c r="E4" s="72"/>
      <c r="F4" s="72"/>
      <c r="G4" s="72"/>
      <c r="H4" s="72"/>
      <c r="I4" s="72"/>
    </row>
    <row r="5" spans="1:10" ht="30.75" customHeight="1">
      <c r="A5" s="31"/>
      <c r="B5" s="73" t="s">
        <v>126</v>
      </c>
      <c r="C5" s="73"/>
      <c r="D5" s="73"/>
      <c r="E5" s="73"/>
      <c r="F5" s="73"/>
      <c r="G5" s="73"/>
      <c r="H5" s="73"/>
      <c r="I5" s="73"/>
      <c r="J5" s="5"/>
    </row>
    <row r="6" spans="1:10">
      <c r="A6" s="31"/>
      <c r="B6" s="31"/>
      <c r="C6" s="31"/>
      <c r="D6" s="31"/>
      <c r="E6" s="31"/>
      <c r="F6" s="31"/>
      <c r="G6" s="31"/>
      <c r="H6" s="31"/>
      <c r="I6" s="31"/>
    </row>
    <row r="7" spans="1:10" ht="78.75">
      <c r="A7" s="31"/>
      <c r="B7" s="33" t="s">
        <v>1</v>
      </c>
      <c r="C7" s="33" t="s">
        <v>150</v>
      </c>
      <c r="D7" s="34" t="s">
        <v>0</v>
      </c>
      <c r="E7" s="35" t="s">
        <v>14</v>
      </c>
      <c r="F7" s="35" t="s">
        <v>116</v>
      </c>
      <c r="G7" s="34" t="s">
        <v>10</v>
      </c>
      <c r="H7" s="34" t="s">
        <v>2</v>
      </c>
      <c r="I7" s="46"/>
    </row>
    <row r="8" spans="1:10">
      <c r="A8" s="31"/>
      <c r="B8" s="36">
        <v>1</v>
      </c>
      <c r="C8" s="36"/>
      <c r="D8" s="36">
        <f>+B8+1</f>
        <v>2</v>
      </c>
      <c r="E8" s="36">
        <f t="shared" ref="E8:H8" si="0">+D8+1</f>
        <v>3</v>
      </c>
      <c r="F8" s="36"/>
      <c r="G8" s="36">
        <f>+E8+1</f>
        <v>4</v>
      </c>
      <c r="H8" s="36">
        <f t="shared" si="0"/>
        <v>5</v>
      </c>
      <c r="I8" s="44"/>
    </row>
    <row r="9" spans="1:10">
      <c r="A9" s="31"/>
      <c r="B9" s="74" t="s">
        <v>142</v>
      </c>
      <c r="C9" s="75"/>
      <c r="D9" s="75"/>
      <c r="E9" s="75"/>
      <c r="F9" s="75"/>
      <c r="G9" s="75"/>
      <c r="H9" s="76"/>
      <c r="I9" s="44"/>
    </row>
    <row r="10" spans="1:10" ht="21.75" customHeight="1">
      <c r="A10" s="31"/>
      <c r="B10" s="78" t="s">
        <v>114</v>
      </c>
      <c r="C10" s="82"/>
      <c r="D10" s="37" t="s">
        <v>127</v>
      </c>
      <c r="E10" s="89" t="s">
        <v>124</v>
      </c>
      <c r="F10" s="79">
        <v>46356</v>
      </c>
      <c r="G10" s="91" t="s">
        <v>18</v>
      </c>
      <c r="H10" s="39" t="s">
        <v>11</v>
      </c>
      <c r="I10" s="52"/>
    </row>
    <row r="11" spans="1:10" ht="60">
      <c r="A11" s="31"/>
      <c r="B11" s="78"/>
      <c r="C11" s="84"/>
      <c r="D11" s="37" t="s">
        <v>128</v>
      </c>
      <c r="E11" s="90"/>
      <c r="F11" s="79"/>
      <c r="G11" s="92"/>
      <c r="H11" s="39" t="s">
        <v>11</v>
      </c>
      <c r="I11" s="52"/>
    </row>
    <row r="12" spans="1:10">
      <c r="A12" s="31"/>
      <c r="B12" s="74" t="s">
        <v>143</v>
      </c>
      <c r="C12" s="75"/>
      <c r="D12" s="75"/>
      <c r="E12" s="75"/>
      <c r="F12" s="75"/>
      <c r="G12" s="75"/>
      <c r="H12" s="76"/>
      <c r="I12" s="52"/>
    </row>
    <row r="13" spans="1:10" ht="45">
      <c r="A13" s="31"/>
      <c r="B13" s="82" t="s">
        <v>115</v>
      </c>
      <c r="C13" s="53">
        <v>1</v>
      </c>
      <c r="D13" s="41" t="s">
        <v>129</v>
      </c>
      <c r="E13" s="38">
        <v>46357</v>
      </c>
      <c r="F13" s="38">
        <v>46477</v>
      </c>
      <c r="G13" s="34" t="s">
        <v>18</v>
      </c>
      <c r="H13" s="36"/>
      <c r="I13" s="52"/>
    </row>
    <row r="14" spans="1:10" ht="60">
      <c r="A14" s="31"/>
      <c r="B14" s="83"/>
      <c r="C14" s="53">
        <v>2</v>
      </c>
      <c r="D14" s="41" t="s">
        <v>130</v>
      </c>
      <c r="E14" s="40" t="s">
        <v>148</v>
      </c>
      <c r="F14" s="38">
        <v>46568</v>
      </c>
      <c r="G14" s="34" t="s">
        <v>18</v>
      </c>
      <c r="H14" s="38" t="s">
        <v>11</v>
      </c>
      <c r="I14" s="52"/>
    </row>
    <row r="15" spans="1:10" ht="45">
      <c r="A15" s="31"/>
      <c r="B15" s="83"/>
      <c r="C15" s="53">
        <v>3</v>
      </c>
      <c r="D15" s="41" t="s">
        <v>131</v>
      </c>
      <c r="E15" s="38">
        <v>46569</v>
      </c>
      <c r="F15" s="38">
        <v>46630</v>
      </c>
      <c r="G15" s="34" t="s">
        <v>18</v>
      </c>
      <c r="H15" s="38" t="s">
        <v>11</v>
      </c>
      <c r="I15" s="52"/>
    </row>
    <row r="16" spans="1:10" ht="45">
      <c r="A16" s="31"/>
      <c r="B16" s="84"/>
      <c r="C16" s="54">
        <v>4</v>
      </c>
      <c r="D16" s="41" t="s">
        <v>132</v>
      </c>
      <c r="E16" s="38">
        <v>46631</v>
      </c>
      <c r="F16" s="51">
        <v>46711</v>
      </c>
      <c r="G16" s="34" t="s">
        <v>18</v>
      </c>
      <c r="H16" s="38" t="s">
        <v>11</v>
      </c>
      <c r="I16" s="52"/>
    </row>
    <row r="17" spans="1:9" ht="46.5" customHeight="1">
      <c r="A17" s="31"/>
      <c r="B17" s="87" t="s">
        <v>134</v>
      </c>
      <c r="C17" s="87"/>
      <c r="D17" s="87"/>
      <c r="E17" s="87"/>
      <c r="F17" s="87"/>
      <c r="G17" s="87"/>
      <c r="H17" s="87"/>
      <c r="I17" s="88"/>
    </row>
    <row r="18" spans="1:9" ht="15.75">
      <c r="A18" s="31"/>
      <c r="B18" s="43"/>
      <c r="C18" s="43"/>
      <c r="D18" s="31"/>
      <c r="E18" s="31"/>
      <c r="F18" s="31"/>
      <c r="G18" s="31"/>
      <c r="H18" s="31"/>
      <c r="I18" s="31"/>
    </row>
    <row r="19" spans="1:9" ht="15.75">
      <c r="A19" s="31"/>
      <c r="B19" s="43"/>
      <c r="C19" s="43"/>
      <c r="D19" s="31"/>
      <c r="E19" s="31"/>
      <c r="F19" s="31"/>
      <c r="G19" s="31"/>
      <c r="H19" s="31"/>
      <c r="I19" s="31"/>
    </row>
    <row r="20" spans="1:9" ht="14.25" customHeight="1">
      <c r="A20" s="31"/>
      <c r="B20" s="80" t="s">
        <v>135</v>
      </c>
      <c r="C20" s="80"/>
      <c r="D20" s="80"/>
      <c r="E20" s="31"/>
      <c r="F20" s="31"/>
      <c r="G20" s="85" t="s">
        <v>119</v>
      </c>
      <c r="H20" s="86"/>
      <c r="I20" s="31"/>
    </row>
    <row r="21" spans="1:9" ht="14.25" customHeight="1">
      <c r="A21" s="31"/>
      <c r="B21" s="81" t="s">
        <v>136</v>
      </c>
      <c r="C21" s="81"/>
      <c r="D21" s="81"/>
      <c r="E21" s="31"/>
      <c r="F21" s="31"/>
      <c r="G21" s="85"/>
      <c r="H21" s="86"/>
      <c r="I21" s="31"/>
    </row>
    <row r="22" spans="1:9" ht="15.75">
      <c r="A22" s="31"/>
      <c r="B22" s="43"/>
      <c r="C22" s="43"/>
      <c r="D22" s="31"/>
      <c r="E22" s="31"/>
      <c r="F22" s="31"/>
      <c r="G22" s="43"/>
      <c r="H22" s="31"/>
      <c r="I22" s="31"/>
    </row>
    <row r="23" spans="1:9" ht="15" customHeight="1">
      <c r="A23" s="31"/>
      <c r="B23" s="31" t="s">
        <v>137</v>
      </c>
      <c r="C23" s="31"/>
      <c r="D23" s="31"/>
      <c r="E23" s="31"/>
      <c r="F23" s="31"/>
      <c r="G23" s="31" t="s">
        <v>118</v>
      </c>
      <c r="H23" s="31"/>
      <c r="I23" s="31"/>
    </row>
    <row r="24" spans="1:9" ht="15" customHeight="1">
      <c r="A24" s="31"/>
      <c r="B24" s="31" t="s">
        <v>138</v>
      </c>
      <c r="C24" s="31"/>
      <c r="D24" s="31"/>
      <c r="E24" s="31"/>
      <c r="F24" s="31"/>
      <c r="G24" s="93" t="s">
        <v>13</v>
      </c>
      <c r="H24" s="93"/>
      <c r="I24" s="93"/>
    </row>
    <row r="25" spans="1:9">
      <c r="A25" s="31"/>
      <c r="B25" s="31" t="s">
        <v>17</v>
      </c>
      <c r="C25" s="31"/>
      <c r="D25" s="31"/>
      <c r="E25" s="31"/>
      <c r="F25" s="31"/>
      <c r="G25" s="31" t="s">
        <v>17</v>
      </c>
      <c r="H25" s="31"/>
      <c r="I25" s="31"/>
    </row>
    <row r="26" spans="1:9">
      <c r="A26" s="31"/>
      <c r="B26" s="77"/>
      <c r="C26" s="77"/>
      <c r="D26" s="77"/>
      <c r="E26" s="77"/>
      <c r="F26" s="77"/>
      <c r="G26" s="77"/>
      <c r="H26" s="77"/>
      <c r="I26" s="77"/>
    </row>
    <row r="27" spans="1:9">
      <c r="A27" s="31"/>
      <c r="B27" s="42"/>
      <c r="C27" s="42"/>
      <c r="D27" s="42"/>
      <c r="E27" s="42"/>
      <c r="F27" s="42"/>
      <c r="G27" s="42"/>
      <c r="H27" s="42"/>
      <c r="I27" s="42"/>
    </row>
    <row r="28" spans="1:9" ht="15.75">
      <c r="A28" s="31"/>
      <c r="B28" s="43"/>
      <c r="C28" s="43"/>
      <c r="D28" s="31"/>
      <c r="E28" s="31"/>
      <c r="F28" s="31"/>
      <c r="G28" s="31"/>
      <c r="H28" s="31"/>
      <c r="I28" s="31"/>
    </row>
    <row r="30" spans="1:9" ht="15.75">
      <c r="B30" s="1"/>
      <c r="C30" s="1"/>
      <c r="G30" s="1"/>
    </row>
  </sheetData>
  <mergeCells count="17">
    <mergeCell ref="G24:I24"/>
    <mergeCell ref="B4:I4"/>
    <mergeCell ref="B5:I5"/>
    <mergeCell ref="B9:H9"/>
    <mergeCell ref="B26:I26"/>
    <mergeCell ref="B10:B11"/>
    <mergeCell ref="F10:F11"/>
    <mergeCell ref="B20:D20"/>
    <mergeCell ref="B21:D21"/>
    <mergeCell ref="B13:B16"/>
    <mergeCell ref="B12:H12"/>
    <mergeCell ref="G21:H21"/>
    <mergeCell ref="G20:H20"/>
    <mergeCell ref="B17:I17"/>
    <mergeCell ref="E10:E11"/>
    <mergeCell ref="G10:G11"/>
    <mergeCell ref="C10:C11"/>
  </mergeCells>
  <pageMargins left="0.23622047244094491" right="0.23622047244094491" top="0.15748031496062992" bottom="0" header="0.31496062992125984" footer="0.31496062992125984"/>
  <pageSetup paperSize="9" scale="79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topLeftCell="A17" workbookViewId="0">
      <selection activeCell="L15" sqref="L15"/>
    </sheetView>
  </sheetViews>
  <sheetFormatPr defaultRowHeight="15"/>
  <cols>
    <col min="1" max="1" width="3.42578125" style="2" customWidth="1"/>
    <col min="2" max="2" width="13" style="2" customWidth="1"/>
    <col min="3" max="3" width="21.7109375" style="2" customWidth="1"/>
    <col min="4" max="4" width="9.42578125" style="2" customWidth="1"/>
    <col min="5" max="5" width="7.5703125" style="2" customWidth="1"/>
    <col min="6" max="6" width="21.28515625" style="2" customWidth="1"/>
    <col min="7" max="7" width="18.7109375" style="2" hidden="1" customWidth="1"/>
    <col min="8" max="8" width="17.28515625" style="2" hidden="1" customWidth="1"/>
    <col min="9" max="9" width="23.140625" style="2" customWidth="1"/>
    <col min="10" max="10" width="17.5703125" style="2" customWidth="1"/>
    <col min="11" max="11" width="9.140625" style="2"/>
    <col min="12" max="12" width="13.7109375" style="2" bestFit="1" customWidth="1"/>
    <col min="13" max="13" width="12" style="2" customWidth="1"/>
    <col min="14" max="16384" width="9.140625" style="2"/>
  </cols>
  <sheetData>
    <row r="1" spans="1:12" hidden="1">
      <c r="J1" s="2" t="s">
        <v>19</v>
      </c>
    </row>
    <row r="2" spans="1:12" hidden="1">
      <c r="J2" s="3" t="s">
        <v>3</v>
      </c>
    </row>
    <row r="3" spans="1:12" hidden="1">
      <c r="J3" s="3" t="s">
        <v>4</v>
      </c>
    </row>
    <row r="4" spans="1:12" hidden="1"/>
    <row r="5" spans="1:12">
      <c r="A5" s="31"/>
      <c r="B5" s="31"/>
      <c r="C5" s="31"/>
      <c r="D5" s="31"/>
      <c r="E5" s="31"/>
      <c r="F5" s="31"/>
      <c r="G5" s="31"/>
      <c r="H5" s="32" t="s">
        <v>16</v>
      </c>
      <c r="I5" s="31"/>
      <c r="J5" s="32" t="s">
        <v>139</v>
      </c>
    </row>
    <row r="6" spans="1:12">
      <c r="A6" s="31"/>
      <c r="B6" s="31"/>
      <c r="C6" s="31"/>
      <c r="D6" s="31"/>
      <c r="E6" s="31"/>
      <c r="F6" s="31"/>
      <c r="G6" s="31"/>
      <c r="H6" s="32" t="s">
        <v>3</v>
      </c>
      <c r="I6" s="31"/>
      <c r="J6" s="32" t="s">
        <v>117</v>
      </c>
    </row>
    <row r="7" spans="1:12">
      <c r="A7" s="31"/>
      <c r="B7" s="31"/>
      <c r="C7" s="31"/>
      <c r="D7" s="31"/>
      <c r="E7" s="31"/>
      <c r="F7" s="31"/>
      <c r="G7" s="31"/>
      <c r="H7" s="32" t="s">
        <v>4</v>
      </c>
      <c r="I7" s="31"/>
      <c r="J7" s="32" t="s">
        <v>151</v>
      </c>
    </row>
    <row r="8" spans="1:12">
      <c r="A8" s="31"/>
      <c r="B8" s="31"/>
      <c r="C8" s="31"/>
      <c r="D8" s="31"/>
      <c r="E8" s="31"/>
      <c r="F8" s="31"/>
      <c r="G8" s="31"/>
      <c r="H8" s="32"/>
      <c r="I8" s="31"/>
      <c r="J8" s="31"/>
    </row>
    <row r="9" spans="1:12">
      <c r="A9" s="31"/>
      <c r="B9" s="72" t="s">
        <v>12</v>
      </c>
      <c r="C9" s="72"/>
      <c r="D9" s="72"/>
      <c r="E9" s="72"/>
      <c r="F9" s="72"/>
      <c r="G9" s="72"/>
      <c r="H9" s="72"/>
      <c r="I9" s="72"/>
      <c r="J9" s="72"/>
    </row>
    <row r="10" spans="1:12" ht="33.75" customHeight="1">
      <c r="A10" s="31"/>
      <c r="B10" s="73" t="s">
        <v>141</v>
      </c>
      <c r="C10" s="73"/>
      <c r="D10" s="73"/>
      <c r="E10" s="73"/>
      <c r="F10" s="73"/>
      <c r="G10" s="73"/>
      <c r="H10" s="73"/>
      <c r="I10" s="95"/>
      <c r="J10" s="95"/>
    </row>
    <row r="11" spans="1:12">
      <c r="A11" s="31"/>
      <c r="B11" s="73"/>
      <c r="C11" s="73"/>
      <c r="D11" s="73"/>
      <c r="E11" s="73"/>
      <c r="F11" s="73"/>
      <c r="G11" s="73"/>
      <c r="H11" s="73"/>
      <c r="I11" s="31"/>
      <c r="J11" s="31"/>
    </row>
    <row r="12" spans="1:12" s="6" customFormat="1" ht="142.5" customHeight="1">
      <c r="A12" s="45"/>
      <c r="B12" s="34" t="s">
        <v>1</v>
      </c>
      <c r="C12" s="34" t="s">
        <v>5</v>
      </c>
      <c r="D12" s="34" t="s">
        <v>6</v>
      </c>
      <c r="E12" s="34" t="s">
        <v>7</v>
      </c>
      <c r="F12" s="96" t="s">
        <v>20</v>
      </c>
      <c r="G12" s="97"/>
      <c r="H12" s="98"/>
      <c r="I12" s="34" t="s">
        <v>21</v>
      </c>
      <c r="J12" s="34" t="s">
        <v>8</v>
      </c>
    </row>
    <row r="13" spans="1:12">
      <c r="A13" s="31"/>
      <c r="B13" s="36">
        <v>1</v>
      </c>
      <c r="C13" s="36">
        <f>+B13+1</f>
        <v>2</v>
      </c>
      <c r="D13" s="36">
        <f>+C13+1</f>
        <v>3</v>
      </c>
      <c r="E13" s="36">
        <f t="shared" ref="E13:J13" si="0">+D13+1</f>
        <v>4</v>
      </c>
      <c r="F13" s="36">
        <f t="shared" si="0"/>
        <v>5</v>
      </c>
      <c r="G13" s="36">
        <f t="shared" si="0"/>
        <v>6</v>
      </c>
      <c r="H13" s="36">
        <f t="shared" si="0"/>
        <v>7</v>
      </c>
      <c r="I13" s="36">
        <f t="shared" si="0"/>
        <v>8</v>
      </c>
      <c r="J13" s="36">
        <f t="shared" si="0"/>
        <v>9</v>
      </c>
    </row>
    <row r="14" spans="1:12" ht="135">
      <c r="A14" s="31"/>
      <c r="B14" s="55">
        <v>1</v>
      </c>
      <c r="C14" s="56" t="s">
        <v>142</v>
      </c>
      <c r="D14" s="99" t="s">
        <v>15</v>
      </c>
      <c r="E14" s="99" t="s">
        <v>15</v>
      </c>
      <c r="F14" s="59">
        <v>43238667.509999998</v>
      </c>
      <c r="G14" s="57"/>
      <c r="H14" s="57"/>
      <c r="I14" s="58" t="s">
        <v>122</v>
      </c>
      <c r="J14" s="59">
        <v>30</v>
      </c>
    </row>
    <row r="15" spans="1:12" ht="135">
      <c r="A15" s="31"/>
      <c r="B15" s="55">
        <v>2</v>
      </c>
      <c r="C15" s="56" t="s">
        <v>143</v>
      </c>
      <c r="D15" s="100"/>
      <c r="E15" s="100"/>
      <c r="F15" s="63">
        <v>100879206.48999999</v>
      </c>
      <c r="G15" s="57"/>
      <c r="H15" s="57"/>
      <c r="I15" s="58" t="s">
        <v>123</v>
      </c>
      <c r="J15" s="59">
        <v>70</v>
      </c>
    </row>
    <row r="16" spans="1:12">
      <c r="A16" s="31"/>
      <c r="B16" s="101" t="s">
        <v>22</v>
      </c>
      <c r="C16" s="102"/>
      <c r="D16" s="60"/>
      <c r="E16" s="60"/>
      <c r="F16" s="61">
        <f>SUM(F14:F15)</f>
        <v>144117874</v>
      </c>
      <c r="G16" s="61" t="e">
        <f>+#REF!+#REF!+#REF!+#REF!+#REF!+#REF!+#REF!+#REF!+#REF!+#REF!</f>
        <v>#REF!</v>
      </c>
      <c r="H16" s="61" t="e">
        <f>+#REF!+#REF!+#REF!+#REF!+#REF!+#REF!+#REF!+#REF!+#REF!+#REF!</f>
        <v>#REF!</v>
      </c>
      <c r="I16" s="60"/>
      <c r="J16" s="62">
        <f>J14+J15</f>
        <v>100</v>
      </c>
      <c r="L16" s="4"/>
    </row>
    <row r="17" spans="1:12">
      <c r="A17" s="31"/>
      <c r="B17" s="46"/>
      <c r="C17" s="31"/>
      <c r="D17" s="31"/>
      <c r="E17" s="31"/>
      <c r="F17" s="47"/>
      <c r="G17" s="47"/>
      <c r="H17" s="47"/>
      <c r="I17" s="48"/>
      <c r="J17" s="49"/>
      <c r="L17" s="4"/>
    </row>
    <row r="18" spans="1:12" ht="37.5" customHeight="1">
      <c r="A18" s="31"/>
      <c r="B18" s="81" t="s">
        <v>144</v>
      </c>
      <c r="C18" s="81"/>
      <c r="D18" s="81"/>
      <c r="E18" s="81"/>
      <c r="F18" s="81"/>
      <c r="G18" s="81"/>
      <c r="H18" s="81"/>
      <c r="I18" s="81"/>
      <c r="J18" s="81"/>
    </row>
    <row r="19" spans="1:12">
      <c r="A19" s="31"/>
      <c r="B19" s="50"/>
      <c r="C19" s="50"/>
      <c r="D19" s="50"/>
      <c r="E19" s="50"/>
      <c r="F19" s="50"/>
      <c r="G19" s="50"/>
      <c r="H19" s="50"/>
      <c r="I19" s="50"/>
      <c r="J19" s="50"/>
    </row>
    <row r="20" spans="1:12" ht="35.25" customHeight="1">
      <c r="A20" s="31"/>
      <c r="B20" s="95" t="s">
        <v>152</v>
      </c>
      <c r="C20" s="95"/>
      <c r="D20" s="95"/>
      <c r="E20" s="95"/>
      <c r="F20" s="95"/>
      <c r="G20" s="95"/>
      <c r="H20" s="95"/>
      <c r="I20" s="95"/>
      <c r="J20" s="95"/>
    </row>
    <row r="21" spans="1:12">
      <c r="A21" s="31"/>
      <c r="B21" s="86" t="s">
        <v>149</v>
      </c>
      <c r="C21" s="86"/>
      <c r="D21" s="86"/>
      <c r="E21" s="86"/>
      <c r="F21" s="86"/>
      <c r="G21" s="86"/>
      <c r="H21" s="86"/>
      <c r="I21" s="86"/>
      <c r="J21" s="86"/>
    </row>
    <row r="22" spans="1:12" ht="28.5" customHeight="1">
      <c r="A22" s="31"/>
      <c r="B22" s="81" t="s">
        <v>153</v>
      </c>
      <c r="C22" s="81"/>
      <c r="D22" s="81"/>
      <c r="E22" s="81"/>
      <c r="F22" s="81"/>
      <c r="G22" s="81"/>
      <c r="H22" s="81"/>
      <c r="I22" s="81"/>
      <c r="J22" s="81"/>
    </row>
    <row r="23" spans="1:12" ht="15.75">
      <c r="A23" s="31"/>
      <c r="B23" s="43"/>
      <c r="C23" s="31"/>
      <c r="D23" s="31"/>
      <c r="E23" s="31"/>
      <c r="F23" s="31"/>
      <c r="G23" s="31"/>
      <c r="H23" s="31"/>
      <c r="I23" s="31"/>
      <c r="J23" s="31"/>
    </row>
    <row r="24" spans="1:12" ht="27.75" customHeight="1">
      <c r="A24" s="31"/>
      <c r="B24" s="80" t="s">
        <v>145</v>
      </c>
      <c r="C24" s="80"/>
      <c r="D24" s="80"/>
      <c r="E24" s="80"/>
      <c r="F24" s="31"/>
      <c r="G24" s="31"/>
      <c r="H24" s="31"/>
      <c r="I24" s="94" t="s">
        <v>120</v>
      </c>
      <c r="J24" s="94"/>
    </row>
    <row r="25" spans="1:12" ht="15" customHeight="1">
      <c r="A25" s="31"/>
      <c r="B25" s="81" t="s">
        <v>146</v>
      </c>
      <c r="C25" s="81"/>
      <c r="D25" s="81"/>
      <c r="E25" s="31"/>
      <c r="F25" s="31"/>
      <c r="G25" s="31"/>
      <c r="H25" s="31"/>
      <c r="I25" s="86"/>
      <c r="J25" s="86"/>
    </row>
    <row r="26" spans="1:12" ht="15.75">
      <c r="A26" s="31"/>
      <c r="B26" s="43"/>
      <c r="C26" s="31"/>
      <c r="D26" s="31"/>
      <c r="E26" s="31"/>
      <c r="F26" s="31"/>
      <c r="G26" s="31"/>
      <c r="H26" s="31"/>
      <c r="I26" s="31"/>
      <c r="J26" s="31"/>
    </row>
    <row r="27" spans="1:12">
      <c r="A27" s="31"/>
      <c r="B27" s="31" t="s">
        <v>147</v>
      </c>
      <c r="C27" s="31"/>
      <c r="D27" s="31"/>
      <c r="E27" s="31"/>
      <c r="F27" s="31"/>
      <c r="G27" s="31"/>
      <c r="H27" s="31"/>
      <c r="I27" s="31" t="s">
        <v>121</v>
      </c>
      <c r="J27" s="31"/>
    </row>
    <row r="28" spans="1:12">
      <c r="A28" s="31"/>
      <c r="B28" s="31" t="s">
        <v>9</v>
      </c>
      <c r="C28" s="31"/>
      <c r="D28" s="31"/>
      <c r="E28" s="31"/>
      <c r="F28" s="44"/>
      <c r="G28" s="31"/>
      <c r="H28" s="31"/>
      <c r="I28" s="93" t="s">
        <v>13</v>
      </c>
      <c r="J28" s="93"/>
    </row>
    <row r="29" spans="1:12">
      <c r="A29" s="31"/>
      <c r="B29" s="31" t="s">
        <v>17</v>
      </c>
      <c r="C29" s="31"/>
      <c r="D29" s="31"/>
      <c r="E29" s="31"/>
      <c r="F29" s="31"/>
      <c r="G29" s="31"/>
      <c r="H29" s="31"/>
      <c r="I29" s="31" t="s">
        <v>17</v>
      </c>
      <c r="J29" s="31"/>
    </row>
    <row r="30" spans="1:12" ht="15.75">
      <c r="A30" s="31"/>
      <c r="B30" s="43"/>
      <c r="C30" s="31"/>
      <c r="D30" s="31"/>
      <c r="E30" s="31"/>
      <c r="F30" s="31"/>
      <c r="G30" s="31"/>
      <c r="H30" s="31"/>
      <c r="I30" s="31"/>
      <c r="J30" s="31"/>
    </row>
    <row r="31" spans="1:12">
      <c r="A31" s="31"/>
      <c r="B31" s="31"/>
      <c r="C31" s="31"/>
      <c r="D31" s="31"/>
      <c r="E31" s="31"/>
      <c r="F31" s="31"/>
      <c r="G31" s="31"/>
      <c r="H31" s="31"/>
      <c r="I31" s="31"/>
      <c r="J31" s="31"/>
    </row>
    <row r="33" spans="2:2" ht="15.75">
      <c r="B33" s="1"/>
    </row>
  </sheetData>
  <mergeCells count="16">
    <mergeCell ref="B22:J22"/>
    <mergeCell ref="B21:J21"/>
    <mergeCell ref="B9:J9"/>
    <mergeCell ref="B20:J20"/>
    <mergeCell ref="B18:J18"/>
    <mergeCell ref="B11:H11"/>
    <mergeCell ref="B10:J10"/>
    <mergeCell ref="F12:H12"/>
    <mergeCell ref="D14:D15"/>
    <mergeCell ref="E14:E15"/>
    <mergeCell ref="B16:C16"/>
    <mergeCell ref="I28:J28"/>
    <mergeCell ref="B24:E24"/>
    <mergeCell ref="I24:J24"/>
    <mergeCell ref="I25:J25"/>
    <mergeCell ref="B25:D25"/>
  </mergeCells>
  <hyperlinks>
    <hyperlink ref="C12" location="sub_1000" display="sub_1000"/>
    <hyperlink ref="J12" location="sub_1000" display="sub_1000"/>
    <hyperlink ref="I12" location="sub_1000" display="sub_1000"/>
  </hyperlinks>
  <pageMargins left="0.51181102362204722" right="0" top="0.15748031496062992" bottom="0" header="0.31496062992125984" footer="0.31496062992125984"/>
  <pageSetup paperSize="9" scale="82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Сводный сметный расчет</vt:lpstr>
      <vt:lpstr>Прилож 3 график выполнения рабо</vt:lpstr>
      <vt:lpstr>Прилож 4 график оплаты работ</vt:lpstr>
      <vt:lpstr>'Прилож 3 график выполнения рабо'!sub_12001</vt:lpstr>
      <vt:lpstr>'Прилож 4 график оплаты работ'!sub_13002</vt:lpstr>
      <vt:lpstr>'Прилож 4 график оплаты работ'!sub_13003</vt:lpstr>
      <vt:lpstr>'Прилож 4 график оплаты работ'!sub_13100</vt:lpstr>
      <vt:lpstr>'Сводный сметный расчет'!Заголовки_для_печати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zvereva</dc:creator>
  <cp:lastModifiedBy>Я</cp:lastModifiedBy>
  <cp:lastPrinted>2026-07-30T08:28:30Z</cp:lastPrinted>
  <dcterms:created xsi:type="dcterms:W3CDTF">2018-12-25T05:34:45Z</dcterms:created>
  <dcterms:modified xsi:type="dcterms:W3CDTF">2026-08-24T10:52:03Z</dcterms:modified>
</cp:coreProperties>
</file>